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BOZP\BOZP SPS (-63320179-) Zateplení obv.pláště spádov.stavědla žst.Olc hl.n\ZD pro uchazeče\"/>
    </mc:Choice>
  </mc:AlternateContent>
  <bookViews>
    <workbookView xWindow="0" yWindow="0" windowWidth="21570" windowHeight="9405"/>
  </bookViews>
  <sheets>
    <sheet name="Rekapitulace stavby" sheetId="1" r:id="rId1"/>
    <sheet name="SO 01 - Zateplení objektu" sheetId="2" r:id="rId2"/>
    <sheet name="SO 02 - VRN" sheetId="3" r:id="rId3"/>
  </sheets>
  <definedNames>
    <definedName name="_xlnm._FilterDatabase" localSheetId="1" hidden="1">'SO 01 - Zateplení objektu'!$C$134:$K$468</definedName>
    <definedName name="_xlnm._FilterDatabase" localSheetId="2" hidden="1">'SO 02 - VRN'!$C$120:$K$138</definedName>
    <definedName name="_xlnm.Print_Titles" localSheetId="0">'Rekapitulace stavby'!$92:$92</definedName>
    <definedName name="_xlnm.Print_Titles" localSheetId="1">'SO 01 - Zateplení objektu'!$134:$134</definedName>
    <definedName name="_xlnm.Print_Titles" localSheetId="2">'SO 02 - VRN'!$120:$120</definedName>
    <definedName name="_xlnm.Print_Area" localSheetId="0">'Rekapitulace stavby'!$D$4:$AO$76,'Rekapitulace stavby'!$C$82:$AQ$97</definedName>
    <definedName name="_xlnm.Print_Area" localSheetId="1">'SO 01 - Zateplení objektu'!$C$4:$J$76,'SO 01 - Zateplení objektu'!$C$82:$J$116,'SO 01 - Zateplení objektu'!$C$122:$K$468</definedName>
    <definedName name="_xlnm.Print_Area" localSheetId="2">'SO 02 - VRN'!$C$4:$J$76,'SO 02 - VRN'!$C$82:$J$102,'SO 02 - VRN'!$C$108:$K$138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7" i="3"/>
  <c r="BH137" i="3"/>
  <c r="BG137" i="3"/>
  <c r="BF137" i="3"/>
  <c r="T137" i="3"/>
  <c r="T136" i="3"/>
  <c r="R137" i="3"/>
  <c r="R136" i="3" s="1"/>
  <c r="P137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T123" i="3" s="1"/>
  <c r="R124" i="3"/>
  <c r="R123" i="3"/>
  <c r="P124" i="3"/>
  <c r="P123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115" i="3" s="1"/>
  <c r="E7" i="3"/>
  <c r="E111" i="3"/>
  <c r="J37" i="2"/>
  <c r="J36" i="2"/>
  <c r="AY95" i="1"/>
  <c r="J35" i="2"/>
  <c r="AX95" i="1"/>
  <c r="BI467" i="2"/>
  <c r="BH467" i="2"/>
  <c r="BG467" i="2"/>
  <c r="BF467" i="2"/>
  <c r="T467" i="2"/>
  <c r="T466" i="2"/>
  <c r="R467" i="2"/>
  <c r="R466" i="2"/>
  <c r="P467" i="2"/>
  <c r="P466" i="2"/>
  <c r="BI464" i="2"/>
  <c r="BH464" i="2"/>
  <c r="BG464" i="2"/>
  <c r="BF464" i="2"/>
  <c r="T464" i="2"/>
  <c r="T463" i="2"/>
  <c r="T462" i="2" s="1"/>
  <c r="R464" i="2"/>
  <c r="R463" i="2"/>
  <c r="R462" i="2"/>
  <c r="P464" i="2"/>
  <c r="P463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4" i="2"/>
  <c r="BH324" i="2"/>
  <c r="BG324" i="2"/>
  <c r="BF324" i="2"/>
  <c r="T324" i="2"/>
  <c r="R324" i="2"/>
  <c r="P324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T306" i="2"/>
  <c r="R307" i="2"/>
  <c r="R306" i="2"/>
  <c r="P307" i="2"/>
  <c r="P306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2" i="2"/>
  <c r="J91" i="2"/>
  <c r="F91" i="2"/>
  <c r="F89" i="2"/>
  <c r="E87" i="2"/>
  <c r="J18" i="2"/>
  <c r="E18" i="2"/>
  <c r="F92" i="2"/>
  <c r="J17" i="2"/>
  <c r="J12" i="2"/>
  <c r="J129" i="2" s="1"/>
  <c r="E7" i="2"/>
  <c r="E125" i="2" s="1"/>
  <c r="L90" i="1"/>
  <c r="AM90" i="1"/>
  <c r="AM89" i="1"/>
  <c r="L89" i="1"/>
  <c r="AM87" i="1"/>
  <c r="L87" i="1"/>
  <c r="L85" i="1"/>
  <c r="L84" i="1"/>
  <c r="BK137" i="3"/>
  <c r="J137" i="3"/>
  <c r="BK134" i="3"/>
  <c r="J134" i="3"/>
  <c r="BK132" i="3"/>
  <c r="J132" i="3"/>
  <c r="BK129" i="3"/>
  <c r="J129" i="3"/>
  <c r="BK127" i="3"/>
  <c r="J127" i="3"/>
  <c r="BK124" i="3"/>
  <c r="J124" i="3"/>
  <c r="J458" i="2"/>
  <c r="BK447" i="2"/>
  <c r="J442" i="2"/>
  <c r="BK440" i="2"/>
  <c r="J432" i="2"/>
  <c r="BK427" i="2"/>
  <c r="J425" i="2"/>
  <c r="J423" i="2"/>
  <c r="BK420" i="2"/>
  <c r="J418" i="2"/>
  <c r="J416" i="2"/>
  <c r="J412" i="2"/>
  <c r="BK404" i="2"/>
  <c r="J402" i="2"/>
  <c r="J386" i="2"/>
  <c r="J384" i="2"/>
  <c r="J380" i="2"/>
  <c r="J378" i="2"/>
  <c r="BK372" i="2"/>
  <c r="BK366" i="2"/>
  <c r="BK364" i="2"/>
  <c r="BK360" i="2"/>
  <c r="BK344" i="2"/>
  <c r="J341" i="2"/>
  <c r="J339" i="2"/>
  <c r="J337" i="2"/>
  <c r="BK317" i="2"/>
  <c r="J311" i="2"/>
  <c r="BK307" i="2"/>
  <c r="J304" i="2"/>
  <c r="J300" i="2"/>
  <c r="BK298" i="2"/>
  <c r="BK289" i="2"/>
  <c r="BK259" i="2"/>
  <c r="J254" i="2"/>
  <c r="BK217" i="2"/>
  <c r="BK206" i="2"/>
  <c r="J204" i="2"/>
  <c r="BK199" i="2"/>
  <c r="BK174" i="2"/>
  <c r="J171" i="2"/>
  <c r="BK155" i="2"/>
  <c r="BK147" i="2"/>
  <c r="BK144" i="2"/>
  <c r="BK460" i="2"/>
  <c r="BK449" i="2"/>
  <c r="J447" i="2"/>
  <c r="BK445" i="2"/>
  <c r="BK414" i="2"/>
  <c r="BK394" i="2"/>
  <c r="BK386" i="2"/>
  <c r="BK384" i="2"/>
  <c r="BK382" i="2"/>
  <c r="J364" i="2"/>
  <c r="J357" i="2"/>
  <c r="J348" i="2"/>
  <c r="BK346" i="2"/>
  <c r="BK339" i="2"/>
  <c r="J332" i="2"/>
  <c r="J324" i="2"/>
  <c r="J293" i="2"/>
  <c r="J289" i="2"/>
  <c r="J285" i="2"/>
  <c r="BK263" i="2"/>
  <c r="BK261" i="2"/>
  <c r="BK213" i="2"/>
  <c r="BK211" i="2"/>
  <c r="J199" i="2"/>
  <c r="BK197" i="2"/>
  <c r="BK189" i="2"/>
  <c r="J174" i="2"/>
  <c r="BK169" i="2"/>
  <c r="J153" i="2"/>
  <c r="J149" i="2"/>
  <c r="J144" i="2"/>
  <c r="J138" i="2"/>
  <c r="BK467" i="2"/>
  <c r="J467" i="2"/>
  <c r="BK464" i="2"/>
  <c r="J464" i="2"/>
  <c r="J460" i="2"/>
  <c r="BK458" i="2"/>
  <c r="J445" i="2"/>
  <c r="BK442" i="2"/>
  <c r="J438" i="2"/>
  <c r="BK436" i="2"/>
  <c r="J434" i="2"/>
  <c r="BK432" i="2"/>
  <c r="BK430" i="2"/>
  <c r="BK425" i="2"/>
  <c r="BK423" i="2"/>
  <c r="BK416" i="2"/>
  <c r="J414" i="2"/>
  <c r="BK412" i="2"/>
  <c r="BK402" i="2"/>
  <c r="J399" i="2"/>
  <c r="J394" i="2"/>
  <c r="J389" i="2"/>
  <c r="J382" i="2"/>
  <c r="J376" i="2"/>
  <c r="BK368" i="2"/>
  <c r="J366" i="2"/>
  <c r="J362" i="2"/>
  <c r="J360" i="2"/>
  <c r="BK357" i="2"/>
  <c r="BK351" i="2"/>
  <c r="BK348" i="2"/>
  <c r="J346" i="2"/>
  <c r="J344" i="2"/>
  <c r="BK341" i="2"/>
  <c r="BK332" i="2"/>
  <c r="J317" i="2"/>
  <c r="J307" i="2"/>
  <c r="BK304" i="2"/>
  <c r="BK300" i="2"/>
  <c r="J296" i="2"/>
  <c r="BK285" i="2"/>
  <c r="J282" i="2"/>
  <c r="BK254" i="2"/>
  <c r="J217" i="2"/>
  <c r="J213" i="2"/>
  <c r="J211" i="2"/>
  <c r="BK204" i="2"/>
  <c r="J197" i="2"/>
  <c r="J169" i="2"/>
  <c r="J147" i="2"/>
  <c r="J449" i="2"/>
  <c r="J440" i="2"/>
  <c r="BK438" i="2"/>
  <c r="J436" i="2"/>
  <c r="BK434" i="2"/>
  <c r="J430" i="2"/>
  <c r="J427" i="2"/>
  <c r="J420" i="2"/>
  <c r="BK418" i="2"/>
  <c r="J404" i="2"/>
  <c r="BK399" i="2"/>
  <c r="BK389" i="2"/>
  <c r="BK380" i="2"/>
  <c r="BK378" i="2"/>
  <c r="BK376" i="2"/>
  <c r="J372" i="2"/>
  <c r="J368" i="2"/>
  <c r="BK362" i="2"/>
  <c r="J351" i="2"/>
  <c r="BK337" i="2"/>
  <c r="BK324" i="2"/>
  <c r="BK311" i="2"/>
  <c r="J298" i="2"/>
  <c r="BK296" i="2"/>
  <c r="BK293" i="2"/>
  <c r="BK282" i="2"/>
  <c r="J263" i="2"/>
  <c r="J261" i="2"/>
  <c r="J259" i="2"/>
  <c r="J206" i="2"/>
  <c r="J189" i="2"/>
  <c r="BK171" i="2"/>
  <c r="J155" i="2"/>
  <c r="BK153" i="2"/>
  <c r="BK149" i="2"/>
  <c r="BK138" i="2"/>
  <c r="AS94" i="1"/>
  <c r="T137" i="2" l="1"/>
  <c r="P146" i="2"/>
  <c r="BK295" i="2"/>
  <c r="J295" i="2"/>
  <c r="J102" i="2" s="1"/>
  <c r="R444" i="2"/>
  <c r="P137" i="2"/>
  <c r="R146" i="2"/>
  <c r="P284" i="2"/>
  <c r="P216" i="2"/>
  <c r="P295" i="2"/>
  <c r="P310" i="2"/>
  <c r="P350" i="2"/>
  <c r="BK137" i="2"/>
  <c r="T146" i="2"/>
  <c r="T284" i="2"/>
  <c r="T216" i="2" s="1"/>
  <c r="T295" i="2"/>
  <c r="T310" i="2"/>
  <c r="T350" i="2"/>
  <c r="P359" i="2"/>
  <c r="T359" i="2"/>
  <c r="P388" i="2"/>
  <c r="BK401" i="2"/>
  <c r="J401" i="2" s="1"/>
  <c r="J109" i="2" s="1"/>
  <c r="R401" i="2"/>
  <c r="BK422" i="2"/>
  <c r="J422" i="2" s="1"/>
  <c r="J110" i="2" s="1"/>
  <c r="T422" i="2"/>
  <c r="R137" i="2"/>
  <c r="BK146" i="2"/>
  <c r="J146" i="2"/>
  <c r="J99" i="2"/>
  <c r="BK284" i="2"/>
  <c r="J284" i="2" s="1"/>
  <c r="J101" i="2" s="1"/>
  <c r="R284" i="2"/>
  <c r="R216" i="2"/>
  <c r="R295" i="2"/>
  <c r="BK310" i="2"/>
  <c r="J310" i="2"/>
  <c r="J105" i="2"/>
  <c r="R310" i="2"/>
  <c r="BK350" i="2"/>
  <c r="J350" i="2"/>
  <c r="J106" i="2"/>
  <c r="R350" i="2"/>
  <c r="BK359" i="2"/>
  <c r="J359" i="2"/>
  <c r="J107" i="2"/>
  <c r="R359" i="2"/>
  <c r="BK388" i="2"/>
  <c r="J388" i="2"/>
  <c r="J108" i="2"/>
  <c r="R388" i="2"/>
  <c r="T388" i="2"/>
  <c r="P401" i="2"/>
  <c r="T401" i="2"/>
  <c r="P422" i="2"/>
  <c r="R422" i="2"/>
  <c r="BK429" i="2"/>
  <c r="J429" i="2"/>
  <c r="J111" i="2" s="1"/>
  <c r="P429" i="2"/>
  <c r="R429" i="2"/>
  <c r="T429" i="2"/>
  <c r="BK444" i="2"/>
  <c r="J444" i="2"/>
  <c r="J112" i="2"/>
  <c r="P444" i="2"/>
  <c r="T444" i="2"/>
  <c r="BK126" i="3"/>
  <c r="J126" i="3"/>
  <c r="J99" i="3"/>
  <c r="P126" i="3"/>
  <c r="R126" i="3"/>
  <c r="T126" i="3"/>
  <c r="T122" i="3" s="1"/>
  <c r="T121" i="3" s="1"/>
  <c r="BK131" i="3"/>
  <c r="J131" i="3"/>
  <c r="J100" i="3" s="1"/>
  <c r="P131" i="3"/>
  <c r="P122" i="3" s="1"/>
  <c r="P121" i="3" s="1"/>
  <c r="AU96" i="1" s="1"/>
  <c r="R131" i="3"/>
  <c r="R122" i="3" s="1"/>
  <c r="R121" i="3" s="1"/>
  <c r="T131" i="3"/>
  <c r="BE155" i="2"/>
  <c r="BE174" i="2"/>
  <c r="BE189" i="2"/>
  <c r="BE197" i="2"/>
  <c r="BE199" i="2"/>
  <c r="BE206" i="2"/>
  <c r="BE213" i="2"/>
  <c r="BE285" i="2"/>
  <c r="BE289" i="2"/>
  <c r="BE298" i="2"/>
  <c r="BE304" i="2"/>
  <c r="BE307" i="2"/>
  <c r="BE339" i="2"/>
  <c r="BE341" i="2"/>
  <c r="BE346" i="2"/>
  <c r="BE348" i="2"/>
  <c r="BE357" i="2"/>
  <c r="BE364" i="2"/>
  <c r="BE382" i="2"/>
  <c r="BE402" i="2"/>
  <c r="BE414" i="2"/>
  <c r="BE432" i="2"/>
  <c r="BE436" i="2"/>
  <c r="BE447" i="2"/>
  <c r="BE449" i="2"/>
  <c r="E85" i="2"/>
  <c r="J89" i="2"/>
  <c r="F132" i="2"/>
  <c r="BE147" i="2"/>
  <c r="BE153" i="2"/>
  <c r="BE169" i="2"/>
  <c r="BE296" i="2"/>
  <c r="BE317" i="2"/>
  <c r="BE337" i="2"/>
  <c r="BE362" i="2"/>
  <c r="BE372" i="2"/>
  <c r="BE376" i="2"/>
  <c r="BE378" i="2"/>
  <c r="BE384" i="2"/>
  <c r="BE389" i="2"/>
  <c r="BE399" i="2"/>
  <c r="BE404" i="2"/>
  <c r="BE418" i="2"/>
  <c r="BE420" i="2"/>
  <c r="BE423" i="2"/>
  <c r="BE425" i="2"/>
  <c r="BE427" i="2"/>
  <c r="BE430" i="2"/>
  <c r="BE434" i="2"/>
  <c r="BE438" i="2"/>
  <c r="BE440" i="2"/>
  <c r="BE442" i="2"/>
  <c r="BE445" i="2"/>
  <c r="BE458" i="2"/>
  <c r="BE460" i="2"/>
  <c r="BE464" i="2"/>
  <c r="BE467" i="2"/>
  <c r="BK306" i="2"/>
  <c r="J306" i="2"/>
  <c r="J103" i="2"/>
  <c r="E85" i="3"/>
  <c r="BE138" i="2"/>
  <c r="BE144" i="2"/>
  <c r="BE171" i="2"/>
  <c r="BE204" i="2"/>
  <c r="BE217" i="2"/>
  <c r="BE300" i="2"/>
  <c r="BE311" i="2"/>
  <c r="BE324" i="2"/>
  <c r="BE344" i="2"/>
  <c r="BE366" i="2"/>
  <c r="BE394" i="2"/>
  <c r="BE412" i="2"/>
  <c r="BE416" i="2"/>
  <c r="BE149" i="2"/>
  <c r="BE211" i="2"/>
  <c r="BE254" i="2"/>
  <c r="BE259" i="2"/>
  <c r="BE261" i="2"/>
  <c r="BE263" i="2"/>
  <c r="BE282" i="2"/>
  <c r="BE293" i="2"/>
  <c r="BE332" i="2"/>
  <c r="BE351" i="2"/>
  <c r="BE360" i="2"/>
  <c r="BE368" i="2"/>
  <c r="BE380" i="2"/>
  <c r="BE386" i="2"/>
  <c r="BK463" i="2"/>
  <c r="J463" i="2" s="1"/>
  <c r="J114" i="2" s="1"/>
  <c r="BK466" i="2"/>
  <c r="J466" i="2"/>
  <c r="J115" i="2" s="1"/>
  <c r="J89" i="3"/>
  <c r="F92" i="3"/>
  <c r="BE124" i="3"/>
  <c r="BE127" i="3"/>
  <c r="BE129" i="3"/>
  <c r="BE132" i="3"/>
  <c r="BE134" i="3"/>
  <c r="BE137" i="3"/>
  <c r="BK123" i="3"/>
  <c r="J123" i="3"/>
  <c r="J98" i="3"/>
  <c r="BK136" i="3"/>
  <c r="J136" i="3"/>
  <c r="J101" i="3"/>
  <c r="F34" i="2"/>
  <c r="BA95" i="1" s="1"/>
  <c r="F36" i="3"/>
  <c r="BC96" i="1"/>
  <c r="F35" i="2"/>
  <c r="BB95" i="1" s="1"/>
  <c r="J34" i="3"/>
  <c r="AW96" i="1"/>
  <c r="J34" i="2"/>
  <c r="AW95" i="1" s="1"/>
  <c r="F37" i="2"/>
  <c r="BD95" i="1"/>
  <c r="F34" i="3"/>
  <c r="BA96" i="1" s="1"/>
  <c r="F37" i="3"/>
  <c r="BD96" i="1"/>
  <c r="F36" i="2"/>
  <c r="BC95" i="1" s="1"/>
  <c r="F35" i="3"/>
  <c r="BB96" i="1"/>
  <c r="BK216" i="2" l="1"/>
  <c r="J216" i="2" s="1"/>
  <c r="J100" i="2" s="1"/>
  <c r="T309" i="2"/>
  <c r="T136" i="2"/>
  <c r="T135" i="2"/>
  <c r="BK136" i="2"/>
  <c r="R309" i="2"/>
  <c r="R136" i="2"/>
  <c r="P309" i="2"/>
  <c r="P135" i="2" s="1"/>
  <c r="AU95" i="1" s="1"/>
  <c r="AU94" i="1" s="1"/>
  <c r="P136" i="2"/>
  <c r="BK309" i="2"/>
  <c r="J309" i="2" s="1"/>
  <c r="J104" i="2" s="1"/>
  <c r="J137" i="2"/>
  <c r="J98" i="2"/>
  <c r="BK462" i="2"/>
  <c r="J462" i="2"/>
  <c r="J113" i="2"/>
  <c r="BK122" i="3"/>
  <c r="J122" i="3" s="1"/>
  <c r="J97" i="3" s="1"/>
  <c r="BD94" i="1"/>
  <c r="W33" i="1"/>
  <c r="BC94" i="1"/>
  <c r="W32" i="1"/>
  <c r="J33" i="3"/>
  <c r="AV96" i="1"/>
  <c r="AT96" i="1" s="1"/>
  <c r="J33" i="2"/>
  <c r="AV95" i="1"/>
  <c r="AT95" i="1" s="1"/>
  <c r="F33" i="2"/>
  <c r="AZ95" i="1"/>
  <c r="BB94" i="1"/>
  <c r="W31" i="1" s="1"/>
  <c r="BA94" i="1"/>
  <c r="W30" i="1"/>
  <c r="F33" i="3"/>
  <c r="AZ96" i="1" s="1"/>
  <c r="R135" i="2" l="1"/>
  <c r="BK135" i="2"/>
  <c r="J135" i="2"/>
  <c r="J96" i="2"/>
  <c r="J136" i="2"/>
  <c r="J97" i="2"/>
  <c r="BK121" i="3"/>
  <c r="J121" i="3"/>
  <c r="J96" i="3" s="1"/>
  <c r="AZ94" i="1"/>
  <c r="AV94" i="1"/>
  <c r="AK29" i="1"/>
  <c r="AW94" i="1"/>
  <c r="AK30" i="1"/>
  <c r="AX94" i="1"/>
  <c r="AY94" i="1"/>
  <c r="W29" i="1" l="1"/>
  <c r="J30" i="2"/>
  <c r="AG95" i="1"/>
  <c r="AN95" i="1"/>
  <c r="J30" i="3"/>
  <c r="AG96" i="1" s="1"/>
  <c r="AN96" i="1" s="1"/>
  <c r="AT94" i="1"/>
  <c r="J39" i="2" l="1"/>
  <c r="J39" i="3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<sst xmlns="http://schemas.openxmlformats.org/spreadsheetml/2006/main" count="3603" uniqueCount="663">
  <si>
    <t>Export Komplet</t>
  </si>
  <si>
    <t/>
  </si>
  <si>
    <t>2.0</t>
  </si>
  <si>
    <t>ZAMOK</t>
  </si>
  <si>
    <t>False</t>
  </si>
  <si>
    <t>{5fee412d-5790-4df5-99b3-26d3e3f0720d}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</si>
  <si>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</si>
  <si>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</si>
  <si>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</si>
  <si>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</si>
  <si>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</si>
  <si>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</si>
  <si>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</si>
  <si>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</si>
  <si>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</si>
  <si>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</si>
  <si>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</si>
  <si>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spádovištního stavědla žst. Olomouc hl.n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</si>
  <si>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</si>
  <si>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</si>
  <si>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</si>
  <si>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</si>
  <si>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</si>
  <si>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</si>
  <si>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</si>
  <si>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</si>
  <si>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</si>
  <si>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</si>
  <si>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</si>
  <si>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</si>
  <si>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</si>
  <si>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</si>
  <si>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</si>
  <si>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</si>
  <si>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</si>
  <si>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</si>
  <si>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</si>
  <si>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</si>
  <si>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</si>
  <si>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</si>
  <si>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</si>
  <si>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</si>
  <si>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</si>
  <si>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</si>
  <si>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</si>
  <si>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</si>
  <si>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</si>
  <si>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</si>
  <si>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</si>
  <si>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</si>
  <si>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</si>
  <si>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</si>
  <si>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</si>
  <si>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</si>
  <si>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</si>
  <si>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</si>
  <si>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</si>
  <si>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</si>
  <si>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</si>
  <si>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</si>
  <si>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</si>
  <si>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</si>
  <si>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</si>
  <si>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</si>
  <si>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</si>
  <si>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</si>
  <si>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</si>
  <si>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</si>
  <si>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</si>
  <si>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</si>
  <si>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</si>
  <si>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</si>
  <si>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</si>
  <si>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</si>
  <si>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</si>
  <si>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</si>
  <si>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</si>
  <si>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</si>
  <si>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Zateplení objektu</t>
  </si>
  <si>
    <t>STA</t>
  </si>
  <si>
    <t>1</t>
  </si>
  <si>
    <t>{01df7bcf-a6b1-4fc6-b306-4dbc4fd709aa}</t>
  </si>
  <si>
    <t>2</t>
  </si>
  <si>
    <t>SO 02</t>
  </si>
  <si>
    <t>VRN</t>
  </si>
  <si>
    <t>{ae42503a-7c6b-482e-a1eb-31d2a7a3875a}</t>
  </si>
  <si>
    <t>KRYCÍ LIST SOUPISU PRACÍ</t>
  </si>
  <si>
    <t>Objekt:</t>
  </si>
  <si>
    <t>SO 01 - Zateplení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</si>
  <si>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</si>
  <si>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</si>
  <si>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</si>
  <si>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</si>
  <si>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</si>
  <si>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</si>
  <si>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</si>
  <si>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</si>
  <si>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</si>
  <si>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</si>
  <si>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</si>
  <si>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</si>
  <si>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</si>
  <si>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</si>
  <si>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</si>
  <si>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</si>
  <si>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</si>
  <si>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</si>
  <si>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</si>
  <si>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</si>
  <si>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</si>
  <si>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</si>
  <si>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</si>
  <si>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</si>
  <si>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</si>
  <si>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</si>
  <si>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</si>
  <si>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</si>
  <si>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</si>
  <si>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</si>
  <si>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</si>
  <si>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</si>
  <si>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</si>
  <si>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</si>
  <si>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</si>
  <si>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</si>
  <si>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</si>
  <si>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</si>
  <si>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</si>
  <si>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</si>
  <si>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</si>
  <si>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</si>
  <si>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</si>
  <si>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</si>
  <si>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</si>
  <si>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</si>
  <si>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4</t>
  </si>
  <si>
    <t>-259786254</t>
  </si>
  <si>
    <t>PP</t>
  </si>
  <si>
    <t>VV</t>
  </si>
  <si>
    <t>1,80*2,10*0,10</t>
  </si>
  <si>
    <t>0,30*0,30*0,45</t>
  </si>
  <si>
    <t>0,8</t>
  </si>
  <si>
    <t>Součet</t>
  </si>
  <si>
    <t>331238325</t>
  </si>
  <si>
    <t>Zdivo pilířů z cihel děrovaných pevnosti přes P10 do P15 P10 na M10 průřezu 380x250 mm</t>
  </si>
  <si>
    <t>-1698952070</t>
  </si>
  <si>
    <t>6</t>
  </si>
  <si>
    <t>Úpravy povrchů, podlahy a osazování výplní</t>
  </si>
  <si>
    <t>612381011</t>
  </si>
  <si>
    <t>Tenkovrstvá minerální zrnitá omítka tl. 1,5 mm včetně penetrace vnitřních stěn - pilíř</t>
  </si>
  <si>
    <t>m2</t>
  </si>
  <si>
    <t>-1399930125</t>
  </si>
  <si>
    <t>621211031</t>
  </si>
  <si>
    <t>Montáž kontaktního zateplení vnějších podhledů lepením a mechanickým kotvením polystyrénových desek tl do 160 mm</t>
  </si>
  <si>
    <t>1674156837</t>
  </si>
  <si>
    <t>"podhled u vstupu"</t>
  </si>
  <si>
    <t>5</t>
  </si>
  <si>
    <t>621532021</t>
  </si>
  <si>
    <t>Tenkovrstvá silikonová hydrofilní zrnitá omítka tl. 2,0 mm včetně penetrace vnějších podhledů</t>
  </si>
  <si>
    <t>CS ÚRS 2020 01</t>
  </si>
  <si>
    <t>-839558530</t>
  </si>
  <si>
    <t>Omítka tenkovrstvá silikonová vnějších ploch  probarvená, včetně penetrace podkladu hydrofilní, s regulací vlhkosti na povrchu a se zvýšenou ochranou proti mikroorganismům zrnitá, tloušťky 2,0 mm podhledů</t>
  </si>
  <si>
    <t>629991011</t>
  </si>
  <si>
    <t>Zakrytí výplní otvorů a svislých ploch fólií přilepenou lepící páskou</t>
  </si>
  <si>
    <t>-655795862</t>
  </si>
  <si>
    <t>1,16*1,22</t>
  </si>
  <si>
    <t>1,12*2,65*4</t>
  </si>
  <si>
    <t>0,77*1,62</t>
  </si>
  <si>
    <t>1,12*1,22*20</t>
  </si>
  <si>
    <t>2,40*2,65*3</t>
  </si>
  <si>
    <t>1,50*2,20</t>
  </si>
  <si>
    <t>2,32*1,22</t>
  </si>
  <si>
    <t>1,12*1,92</t>
  </si>
  <si>
    <t>3,40*2,60</t>
  </si>
  <si>
    <t>4,60*2,60</t>
  </si>
  <si>
    <t>1,50*2,60</t>
  </si>
  <si>
    <t>7</t>
  </si>
  <si>
    <t>629995101</t>
  </si>
  <si>
    <t>Očištění vnějších ploch tlakovou vodou</t>
  </si>
  <si>
    <t>-287998626</t>
  </si>
  <si>
    <t>8</t>
  </si>
  <si>
    <t>622131321</t>
  </si>
  <si>
    <t>Penetrační nátěr vnějších stěn nanášený strojně</t>
  </si>
  <si>
    <t>1940197712</t>
  </si>
  <si>
    <t>30,57+475,441+45,782</t>
  </si>
  <si>
    <t>9</t>
  </si>
  <si>
    <t>622211031</t>
  </si>
  <si>
    <t>Montáž kontaktního zateplení vnějších stěn lepením a mechanickým kotvením polystyrénových desek tl do 160 mm</t>
  </si>
  <si>
    <t>1521823017</t>
  </si>
  <si>
    <t>"S2"</t>
  </si>
  <si>
    <t>(21,95+14,00+13,65+1,80+5,60+8,64+7,18)*7,40</t>
  </si>
  <si>
    <t>(2,70+2,85)*4,90</t>
  </si>
  <si>
    <t>"odpočet otvorů"</t>
  </si>
  <si>
    <t>-1,16*1,22</t>
  </si>
  <si>
    <t>-1,12*2,65*4</t>
  </si>
  <si>
    <t>-0,77*1,62</t>
  </si>
  <si>
    <t>-1,12*1,22*20</t>
  </si>
  <si>
    <t>-2,40*2,65*3</t>
  </si>
  <si>
    <t>-2,32*1,22</t>
  </si>
  <si>
    <t>-1,12*1,92</t>
  </si>
  <si>
    <t>-(3,40+4,60+1,50)*2,60</t>
  </si>
  <si>
    <t>10</t>
  </si>
  <si>
    <t>M</t>
  </si>
  <si>
    <t>28375952</t>
  </si>
  <si>
    <t>deska EPS 70 fasádní λ=0,039 tl 160mm</t>
  </si>
  <si>
    <t>449850488</t>
  </si>
  <si>
    <t>"ztratné 2%</t>
  </si>
  <si>
    <t>475,441*1,02</t>
  </si>
  <si>
    <t>6,00*1,02</t>
  </si>
  <si>
    <t>491,07*1,02 "Přepočtené koeficientem množství</t>
  </si>
  <si>
    <t>11</t>
  </si>
  <si>
    <t>622211021</t>
  </si>
  <si>
    <t>Montáž kontaktního zateplení vnějších stěn lepením a mechanickým kotvením polystyrénových desek tl do 120 mm</t>
  </si>
  <si>
    <t>-790141884</t>
  </si>
  <si>
    <t>Montáž kontaktního zateplení lepením a mechanickým kotvením z polystyrenových desek nebo z kombinovaných desek na vnější stěny, tloušťky desek přes 80 do 120 mm - sokl</t>
  </si>
  <si>
    <t>12</t>
  </si>
  <si>
    <t>28376355</t>
  </si>
  <si>
    <t>deska perimetrická spodních staveb, podlah a plochých střech 200kPa λ=0,034 tl 120mm</t>
  </si>
  <si>
    <t>630216893</t>
  </si>
  <si>
    <t>"ztratné 2%"</t>
  </si>
  <si>
    <t>30,57*1,02</t>
  </si>
  <si>
    <t>31,181*1,02 "Přepočtené koeficientem množství</t>
  </si>
  <si>
    <t>13</t>
  </si>
  <si>
    <t>622212001</t>
  </si>
  <si>
    <t>Montáž kontaktního zateplení vnějšího ostění, nadpraží nebo parapetu hl. špalety do 200 mm lepením desek z polystyrenu tl do 40 mm</t>
  </si>
  <si>
    <t>m</t>
  </si>
  <si>
    <t>2079610552</t>
  </si>
  <si>
    <t>Montáž kontaktního zateplení vnějšího ostění, nadpraží nebo parapetu lepením z polystyrenových desek nebo z kombinovaných desek hloubky špalet do 200 mm, tloušťky desek do 40 mm</t>
  </si>
  <si>
    <t>14</t>
  </si>
  <si>
    <t>28375932</t>
  </si>
  <si>
    <t>deska EPS 70 fasádní λ=0,039 tl 40mm</t>
  </si>
  <si>
    <t>-1519316031</t>
  </si>
  <si>
    <t>"ztratné 10%</t>
  </si>
  <si>
    <t>50,017*1,10</t>
  </si>
  <si>
    <t>55,019*1,1 "Přepočtené koeficientem množství</t>
  </si>
  <si>
    <t>622454R04</t>
  </si>
  <si>
    <t>Příplatek k vnějšímu omítkovému systému za systémové doplňky a příslušenství</t>
  </si>
  <si>
    <t>468534487</t>
  </si>
  <si>
    <t>16</t>
  </si>
  <si>
    <t>622532021</t>
  </si>
  <si>
    <t>Tenkovrstvá silikonová hydrofilní zrnitá omítka tl. 2,0 mm včetně penetrace vnějších stěn</t>
  </si>
  <si>
    <t>1289120350</t>
  </si>
  <si>
    <t>Omítka tenkovrstvá silikonová vnějších ploch  probarvená, včetně penetrace podkladu hydrofilní, s regulací vlhkosti na povrchu a se zvýšenou ochranou proti mikroorganismům zrnitá, tloušťky 2,0 mm stěn</t>
  </si>
  <si>
    <t>475,441+30,57+45,782</t>
  </si>
  <si>
    <t>Ostatní konstrukce a práce, bourání</t>
  </si>
  <si>
    <t>17</t>
  </si>
  <si>
    <t>978059641</t>
  </si>
  <si>
    <t>Odsekání a odebrání obkladů stěn z vnějších obkládaček plochy přes 1 m2</t>
  </si>
  <si>
    <t>1873635946</t>
  </si>
  <si>
    <t>"kabřinec"</t>
  </si>
  <si>
    <t>2,80*7,70</t>
  </si>
  <si>
    <t>-1,12*2,65</t>
  </si>
  <si>
    <t>21,95*0,30</t>
  </si>
  <si>
    <t>-1,20*0,30*3</t>
  </si>
  <si>
    <t>(1,12+2,65+2,65)*0,15</t>
  </si>
  <si>
    <t>Mezisoučet</t>
  </si>
  <si>
    <t>7,00*7,70</t>
  </si>
  <si>
    <t>-1,12*1,22*2</t>
  </si>
  <si>
    <t>-2,40*2,65</t>
  </si>
  <si>
    <t>-2,15*2,65</t>
  </si>
  <si>
    <t>(1,12+1,22)*0,15*2</t>
  </si>
  <si>
    <t>(1,12+1,92)*2*0,15</t>
  </si>
  <si>
    <t>2,50*0,40</t>
  </si>
  <si>
    <t>1,80*7,70</t>
  </si>
  <si>
    <t>-1,50*2,60</t>
  </si>
  <si>
    <t>13,60*0,30</t>
  </si>
  <si>
    <t>-1,12*0,30</t>
  </si>
  <si>
    <t>5,30*7,70</t>
  </si>
  <si>
    <t>-5,30*2,60</t>
  </si>
  <si>
    <t>2,70*3,30</t>
  </si>
  <si>
    <t>(0,75+0,40)*2*3,30</t>
  </si>
  <si>
    <t>-2,00*2,10</t>
  </si>
  <si>
    <t>3,00*0,30</t>
  </si>
  <si>
    <t>3,00*3,00</t>
  </si>
  <si>
    <t>5,80*7,70</t>
  </si>
  <si>
    <t>-1,12*1,22</t>
  </si>
  <si>
    <t>-3,40*2,50</t>
  </si>
  <si>
    <t>18</t>
  </si>
  <si>
    <t>968082018</t>
  </si>
  <si>
    <t>Vybourání plastových rámů oken včetně křídel plochy přes 4 m2</t>
  </si>
  <si>
    <t>-844473292</t>
  </si>
  <si>
    <t>Vybourání plastových rámů oken s křídly, dveřních zárubní, vrat  rámu oken s křídly, plochy přes 4 m2</t>
  </si>
  <si>
    <t>"vstupní stěna s dveřmi"</t>
  </si>
  <si>
    <t>2,30*2,20</t>
  </si>
  <si>
    <t>19</t>
  </si>
  <si>
    <t>971052241</t>
  </si>
  <si>
    <t>Vybourání nebo prorážení otvorů v ŽB příčkách a zdech pl do 0,0225 m2 tl do 300 mm</t>
  </si>
  <si>
    <t>kus</t>
  </si>
  <si>
    <t>-871998281</t>
  </si>
  <si>
    <t>20</t>
  </si>
  <si>
    <t>95373511R</t>
  </si>
  <si>
    <t>Odvětrání vodorovné plastovými troubami DN do 110 mm ukládanými na sraz - 16 ks DN 100 vč.dodání a osazení mřížky</t>
  </si>
  <si>
    <t>1457347425</t>
  </si>
  <si>
    <t>97608213R</t>
  </si>
  <si>
    <t xml:space="preserve">Vybourání drobných konstr. ze zdiva </t>
  </si>
  <si>
    <t>488445371</t>
  </si>
  <si>
    <t xml:space="preserve">větrací mřížky </t>
  </si>
  <si>
    <t>anténa</t>
  </si>
  <si>
    <t>požární hlásič</t>
  </si>
  <si>
    <t>kamery</t>
  </si>
  <si>
    <t>klimatizace</t>
  </si>
  <si>
    <t xml:space="preserve">tlampače </t>
  </si>
  <si>
    <t>elektroměrové skříně</t>
  </si>
  <si>
    <t>vrátník</t>
  </si>
  <si>
    <t>22</t>
  </si>
  <si>
    <t>95394242R</t>
  </si>
  <si>
    <t>Osazování drobných konstrukcí do zdiva</t>
  </si>
  <si>
    <t>-1153754689</t>
  </si>
  <si>
    <t>94</t>
  </si>
  <si>
    <t>Lešení a stavební výtahy</t>
  </si>
  <si>
    <t>23</t>
  </si>
  <si>
    <t>941211111</t>
  </si>
  <si>
    <t>Montáž lešení řadového rámového lehkého zatížení do 200 kg/m2 š do 0,9 m v do 10 m</t>
  </si>
  <si>
    <t>-2065283376</t>
  </si>
  <si>
    <t>"lešení kolem objektu"</t>
  </si>
  <si>
    <t>(21,95+14,30+13,60+1,80+5,60+6,00+2,60+10,30+2*1,80)*6,20</t>
  </si>
  <si>
    <t>24</t>
  </si>
  <si>
    <t>941211211</t>
  </si>
  <si>
    <t>Příplatek k lešení řadovému rámovému lehkému š 0,9 m v do 25 m za první a ZKD den použití</t>
  </si>
  <si>
    <t>1877178872</t>
  </si>
  <si>
    <t xml:space="preserve">"2 měsíce" </t>
  </si>
  <si>
    <t>494,45*60</t>
  </si>
  <si>
    <t>25</t>
  </si>
  <si>
    <t>941211811</t>
  </si>
  <si>
    <t>Demontáž lešení řadového rámového lehkého zatížení do 200 kg/m2 š do 0,9 m v do 10 m</t>
  </si>
  <si>
    <t>282633820</t>
  </si>
  <si>
    <t>997</t>
  </si>
  <si>
    <t>Přesun sutě</t>
  </si>
  <si>
    <t>26</t>
  </si>
  <si>
    <t>997013211</t>
  </si>
  <si>
    <t>Vnitrostaveništní doprava suti a vybouraných hmot pro budovy v do 6 m ručně</t>
  </si>
  <si>
    <t>t</t>
  </si>
  <si>
    <t>188413537</t>
  </si>
  <si>
    <t>Vnitrostaveništní doprava suti a vybouraných hmot  vodorovně do 50 m svisle ručně pro budovy a haly výšky do 6 m</t>
  </si>
  <si>
    <t>27</t>
  </si>
  <si>
    <t>997013511</t>
  </si>
  <si>
    <t>Odvoz suti a vybouraných hmot z meziskládky na skládku do 1 km s naložením a se složením</t>
  </si>
  <si>
    <t>-1498930361</t>
  </si>
  <si>
    <t>28</t>
  </si>
  <si>
    <t>997013509</t>
  </si>
  <si>
    <t>Příplatek k odvozu suti a vybouraných hmot na skládku ZKD 1 km přes 1 km</t>
  </si>
  <si>
    <t>-398618051</t>
  </si>
  <si>
    <t>"celkem 20 km"</t>
  </si>
  <si>
    <t>17,382*19</t>
  </si>
  <si>
    <t>29</t>
  </si>
  <si>
    <t>997013631</t>
  </si>
  <si>
    <t>Poplatek za uložení na skládce (skládkovné) stavebního odpadu směsného kód odpadu 17 09 04</t>
  </si>
  <si>
    <t>986482451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</si>
  <si>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</si>
  <si>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</si>
  <si>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</si>
  <si>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30</t>
  </si>
  <si>
    <t>998011002</t>
  </si>
  <si>
    <t>Přesun hmot pro budovy zděné v do 12 m</t>
  </si>
  <si>
    <t>-1235133237</t>
  </si>
  <si>
    <t>PSV</t>
  </si>
  <si>
    <t>Práce a dodávky PSV</t>
  </si>
  <si>
    <t>712</t>
  </si>
  <si>
    <t>Povlakové krytiny</t>
  </si>
  <si>
    <t>31</t>
  </si>
  <si>
    <t>712300832</t>
  </si>
  <si>
    <t>Odstranění povlakové krytiny střech do 10° dvouvrstvé</t>
  </si>
  <si>
    <t>679973447</t>
  </si>
  <si>
    <t>"odstranění pásů krytiny"</t>
  </si>
  <si>
    <t>21,15*1,00*2</t>
  </si>
  <si>
    <t>18,45*1,00</t>
  </si>
  <si>
    <t>32</t>
  </si>
  <si>
    <t>712341559</t>
  </si>
  <si>
    <t>Provedení povlakové krytiny střech do 10° pásy NAIP přitavením v plné ploše</t>
  </si>
  <si>
    <t>-2114179469</t>
  </si>
  <si>
    <t>"doplnění po demontáži"</t>
  </si>
  <si>
    <t>60,75</t>
  </si>
  <si>
    <t>"celá plocha střechy"</t>
  </si>
  <si>
    <t>21,95*14,30</t>
  </si>
  <si>
    <t>33</t>
  </si>
  <si>
    <t>62855002</t>
  </si>
  <si>
    <t>pás asfaltový natavitelný modifikovaný SBS tl 5mm s vložkou z polyesterové rohože a spalitelnou PE fólií nebo jemnozrnný minerálním posypem na horním povrchu</t>
  </si>
  <si>
    <t>-1618406350</t>
  </si>
  <si>
    <t>"plocha střechy, ztratné 15%"</t>
  </si>
  <si>
    <t>374,635*1,15</t>
  </si>
  <si>
    <t>"vytažení pásu na svislou stěnu-atika"</t>
  </si>
  <si>
    <t>18,225*1,20</t>
  </si>
  <si>
    <t>452,7*1,15 "Přepočtené koeficientem množství</t>
  </si>
  <si>
    <t>34</t>
  </si>
  <si>
    <t>712363002</t>
  </si>
  <si>
    <t>Provedení povlakové krytiny střech do 10° vytvoření spoje 2 pásů fólií PVC slepením lepidlem</t>
  </si>
  <si>
    <t>-105921426</t>
  </si>
  <si>
    <t>21,15*4</t>
  </si>
  <si>
    <t>18,45*2</t>
  </si>
  <si>
    <t>35</t>
  </si>
  <si>
    <t>712363115</t>
  </si>
  <si>
    <t>Provedení povlakové krytiny střech do 10° zaizolování prostupů kruhového průřezu D do 300 mm</t>
  </si>
  <si>
    <t>-1880691490</t>
  </si>
  <si>
    <t>36</t>
  </si>
  <si>
    <t>28342011</t>
  </si>
  <si>
    <t>manžeta těsnící pro prostupy hydroizolací z PVC uzavřená kruhová vnitřní průměr 40-70</t>
  </si>
  <si>
    <t>605137940</t>
  </si>
  <si>
    <t>37</t>
  </si>
  <si>
    <t>712841559</t>
  </si>
  <si>
    <t>Provedení povlakové krytiny vytažením na konstrukce pásy přitavením NAIP</t>
  </si>
  <si>
    <t>-2107429893</t>
  </si>
  <si>
    <t>(21,15+15,30)*2*0,25</t>
  </si>
  <si>
    <t>38</t>
  </si>
  <si>
    <t>712998202</t>
  </si>
  <si>
    <t>Montáž bezpečnostního přepadu z PVC DN 125</t>
  </si>
  <si>
    <t>-229033380</t>
  </si>
  <si>
    <t>39</t>
  </si>
  <si>
    <t>28342773</t>
  </si>
  <si>
    <t>přepad bezpečnostní atikový DN 125 s manžetou pro hydroizolaci z PVC-P</t>
  </si>
  <si>
    <t>-173823565</t>
  </si>
  <si>
    <t>40</t>
  </si>
  <si>
    <t>998712202</t>
  </si>
  <si>
    <t>Přesun hmot procentní pro krytiny povlakové v objektech v do 12 m</t>
  </si>
  <si>
    <t>%</t>
  </si>
  <si>
    <t>-994923268</t>
  </si>
  <si>
    <t>713</t>
  </si>
  <si>
    <t>Izolace tepelné</t>
  </si>
  <si>
    <t>41</t>
  </si>
  <si>
    <t>713113111</t>
  </si>
  <si>
    <t>Tepelná izolace stropů foukanou izolací MAGMARELAX - dodávka vč.provedení</t>
  </si>
  <si>
    <t>-260776983</t>
  </si>
  <si>
    <t>18,45*13,50*0,10</t>
  </si>
  <si>
    <t>4,80*1,80*0,10</t>
  </si>
  <si>
    <t>9,50*2,70*0,10</t>
  </si>
  <si>
    <t>42</t>
  </si>
  <si>
    <t>998713202</t>
  </si>
  <si>
    <t>Přesun hmot procentní pro izolace tepelné v objektech v do 12 m</t>
  </si>
  <si>
    <t>-1733815697</t>
  </si>
  <si>
    <t>741</t>
  </si>
  <si>
    <t>Elektroinstalace - silnoproud</t>
  </si>
  <si>
    <t>70</t>
  </si>
  <si>
    <t>741420001</t>
  </si>
  <si>
    <t>Montáž drát nebo lano hromosvodné svodové D do 10 mm s podpěrou</t>
  </si>
  <si>
    <t>-22939766</t>
  </si>
  <si>
    <t>Montáž hromosvodného vedení svodových drátů nebo lan s podpěrami, Ø do 10 mm</t>
  </si>
  <si>
    <t>71</t>
  </si>
  <si>
    <t>35441073</t>
  </si>
  <si>
    <t>drát D 10mm FeZn</t>
  </si>
  <si>
    <t>kg</t>
  </si>
  <si>
    <t>-1316961808</t>
  </si>
  <si>
    <t>72</t>
  </si>
  <si>
    <t>741420021</t>
  </si>
  <si>
    <t>Montáž svorka hromosvodná se 2 šrouby</t>
  </si>
  <si>
    <t>1831034844</t>
  </si>
  <si>
    <t>Montáž hromosvodného vedení svorek se 2 šrouby</t>
  </si>
  <si>
    <t>73</t>
  </si>
  <si>
    <t>35441860</t>
  </si>
  <si>
    <t>svorka FeZn k jímací tyči - 4 šrouby</t>
  </si>
  <si>
    <t>43375092</t>
  </si>
  <si>
    <t>74</t>
  </si>
  <si>
    <t>741421813</t>
  </si>
  <si>
    <t>Demontáž drátu nebo lana svodového vedení D přes 8 mm kolmý svod</t>
  </si>
  <si>
    <t>1012389119</t>
  </si>
  <si>
    <t>Demontáž hromosvodného vedení bez zachování funkčnosti svodových drátů nebo lan kolmého svodu, průměru přes 8 mm</t>
  </si>
  <si>
    <t>4*9</t>
  </si>
  <si>
    <t>75</t>
  </si>
  <si>
    <t>741421823</t>
  </si>
  <si>
    <t>Demontáž drátu nebo lana svodového vedení D přes 8 mm rovná střecha</t>
  </si>
  <si>
    <t>-1021037493</t>
  </si>
  <si>
    <t>Demontáž hromosvodného vedení bez zachování funkčnosti svodových drátů nebo lan na rovné střeše, průměru přes 8 mm</t>
  </si>
  <si>
    <t>7*20</t>
  </si>
  <si>
    <t>76</t>
  </si>
  <si>
    <t>741421843</t>
  </si>
  <si>
    <t>Demontáž svorky šroubové hromosvodné se 2 šrouby</t>
  </si>
  <si>
    <t>-1303933919</t>
  </si>
  <si>
    <t>Demontáž hromosvodného vedení bez zachování funkčnosti svorek šroubových se 2 šrouby</t>
  </si>
  <si>
    <t>77</t>
  </si>
  <si>
    <t>741421855</t>
  </si>
  <si>
    <t>Demontáž vedení hromosvodné-podpěra střešní pro plochou střechu</t>
  </si>
  <si>
    <t>63678985</t>
  </si>
  <si>
    <t>Demontáž hromosvodného vedení podpěr střešního vedení pro plochou střechu</t>
  </si>
  <si>
    <t>78</t>
  </si>
  <si>
    <t>741440031</t>
  </si>
  <si>
    <t>Montáž tyč zemnicí délky do 2 m</t>
  </si>
  <si>
    <t>-145429925</t>
  </si>
  <si>
    <t>Montáž zemnicích desek a tyčí s připojením na svodové nebo uzemňovací vedení bez příslušenství tyčí, délky do 2 m</t>
  </si>
  <si>
    <t>79</t>
  </si>
  <si>
    <t>35441129</t>
  </si>
  <si>
    <t>tyč jímací s kovaným hrotem 2000mm nerez</t>
  </si>
  <si>
    <t>1187761710</t>
  </si>
  <si>
    <t>80</t>
  </si>
  <si>
    <t>741820001</t>
  </si>
  <si>
    <t>Měření zemních odporů zemniče</t>
  </si>
  <si>
    <t>918667153</t>
  </si>
  <si>
    <t>81</t>
  </si>
  <si>
    <t>998741102</t>
  </si>
  <si>
    <t>Přesun hmot tonážní pro silnoproud v objektech v do 12 m</t>
  </si>
  <si>
    <t>-713285151</t>
  </si>
  <si>
    <t>Přesun hmot pro silnoproud stanovený z hmotnosti přesunovaného materiálu vodorovná dopravní vzdálenost do 50 m v objektech výšky přes 6 do 12 m</t>
  </si>
  <si>
    <t>762</t>
  </si>
  <si>
    <t>Konstrukce tesařské</t>
  </si>
  <si>
    <t>43</t>
  </si>
  <si>
    <t>762341811</t>
  </si>
  <si>
    <t>Demontáž bednění střech z prken</t>
  </si>
  <si>
    <t>-1264232565</t>
  </si>
  <si>
    <t>44</t>
  </si>
  <si>
    <t>762812944</t>
  </si>
  <si>
    <t xml:space="preserve">Zabednění části záklopu stropu z fošen plochy jednotlivě do 8 m2 vč.dodávky řeziva </t>
  </si>
  <si>
    <t>-1624732858</t>
  </si>
  <si>
    <t>45</t>
  </si>
  <si>
    <t>998762202</t>
  </si>
  <si>
    <t>Přesun hmot procentní pro kce tesařské v objektech v do 12 m</t>
  </si>
  <si>
    <t>940426738</t>
  </si>
  <si>
    <t>764</t>
  </si>
  <si>
    <t>Konstrukce klempířské</t>
  </si>
  <si>
    <t>46</t>
  </si>
  <si>
    <t>764002841</t>
  </si>
  <si>
    <t>Demontáž oplechování horních ploch zdí a nadezdívek do suti</t>
  </si>
  <si>
    <t>59950816</t>
  </si>
  <si>
    <t>47</t>
  </si>
  <si>
    <t>764002851</t>
  </si>
  <si>
    <t>Demontáž oplechování parapetů do suti</t>
  </si>
  <si>
    <t>-78858162</t>
  </si>
  <si>
    <t>1,17*21</t>
  </si>
  <si>
    <t>1,20</t>
  </si>
  <si>
    <t>0,82</t>
  </si>
  <si>
    <t>2,37</t>
  </si>
  <si>
    <t>3,85+5,60+2,00</t>
  </si>
  <si>
    <t>48</t>
  </si>
  <si>
    <t>764004831</t>
  </si>
  <si>
    <t>Demontáž mezistřešního nebo zaatikového žlabu do suti</t>
  </si>
  <si>
    <t>-401820535</t>
  </si>
  <si>
    <t>49</t>
  </si>
  <si>
    <t>764214608</t>
  </si>
  <si>
    <t>Oplechování horních ploch a atik bez rohů z Pz s povrch úpravou mechanicky kotvené rš 750 mm</t>
  </si>
  <si>
    <t>-1266602853</t>
  </si>
  <si>
    <t>50</t>
  </si>
  <si>
    <t>764216605</t>
  </si>
  <si>
    <t>Oplechování rovných parapetů mechanicky kotvené z Pz s povrchovou úpravou rš 400 mm</t>
  </si>
  <si>
    <t>-695346967</t>
  </si>
  <si>
    <t>51</t>
  </si>
  <si>
    <t>764515411</t>
  </si>
  <si>
    <t>Žlaby mezistřešní nebo zaatikové uložené v lůžku z Pz plechu rš 1100 mm</t>
  </si>
  <si>
    <t>-1980553839</t>
  </si>
  <si>
    <t>52</t>
  </si>
  <si>
    <t>998764202</t>
  </si>
  <si>
    <t>Přesun hmot procentní pro konstrukce klempířské v objektech v do 12 m</t>
  </si>
  <si>
    <t>-1718295786</t>
  </si>
  <si>
    <t>766</t>
  </si>
  <si>
    <t>Konstrukce truhlářské</t>
  </si>
  <si>
    <t>53</t>
  </si>
  <si>
    <t>766660481</t>
  </si>
  <si>
    <t>Montáž vchodových dveří dvoukřídlových s díly a nadsvětlíkem do zdiva</t>
  </si>
  <si>
    <t>757601072</t>
  </si>
  <si>
    <t>54</t>
  </si>
  <si>
    <t>55341311</t>
  </si>
  <si>
    <t>dveře vchodové dvoukřídlové do š 1600mm</t>
  </si>
  <si>
    <t>-1100582483</t>
  </si>
  <si>
    <t>dveře vchodové dvoukřídlové 1500*2200 mm</t>
  </si>
  <si>
    <t>55</t>
  </si>
  <si>
    <t>998766202</t>
  </si>
  <si>
    <t>Přesun hmot procentní pro konstrukce truhlářské v objektech v do 12 m</t>
  </si>
  <si>
    <t>1419111160</t>
  </si>
  <si>
    <t>767</t>
  </si>
  <si>
    <t>Konstrukce zámečnické</t>
  </si>
  <si>
    <t>56</t>
  </si>
  <si>
    <t>76781285R</t>
  </si>
  <si>
    <t>Demontáž slunolamů šířky do 2000 mm</t>
  </si>
  <si>
    <t>-1731554939</t>
  </si>
  <si>
    <t>57</t>
  </si>
  <si>
    <t>767426201</t>
  </si>
  <si>
    <t>Montáž kovových slunolamů horizontálních</t>
  </si>
  <si>
    <t>746550782</t>
  </si>
  <si>
    <t>58</t>
  </si>
  <si>
    <t>553000001</t>
  </si>
  <si>
    <t>Dodávka slunolamů</t>
  </si>
  <si>
    <t>344689077</t>
  </si>
  <si>
    <t>59</t>
  </si>
  <si>
    <t>767832801</t>
  </si>
  <si>
    <t>Demontáž venkovních požárních žebříků se ochranným košem</t>
  </si>
  <si>
    <t>-162630980</t>
  </si>
  <si>
    <t>Demontáž venkovních požárních žebříků s ochranným košem</t>
  </si>
  <si>
    <t>60</t>
  </si>
  <si>
    <t>767832102</t>
  </si>
  <si>
    <t>Montáž venkovních požárních žebříků do zdiva bez suchovodu</t>
  </si>
  <si>
    <t>-1773590739</t>
  </si>
  <si>
    <t>61</t>
  </si>
  <si>
    <t>44983000</t>
  </si>
  <si>
    <t>žebřík venkovní bez suchovodu v provedení žárový Zn</t>
  </si>
  <si>
    <t>1662474271</t>
  </si>
  <si>
    <t>62</t>
  </si>
  <si>
    <t>998767202</t>
  </si>
  <si>
    <t>Přesun hmot procentní pro zámečnické konstrukce v objektech v do 12 m</t>
  </si>
  <si>
    <t>213491542</t>
  </si>
  <si>
    <t>783</t>
  </si>
  <si>
    <t>Dokončovací práce - nátěry</t>
  </si>
  <si>
    <t>63</t>
  </si>
  <si>
    <t>783301401</t>
  </si>
  <si>
    <t>Ometení zámečnických konstrukcí</t>
  </si>
  <si>
    <t>1307901810</t>
  </si>
  <si>
    <t>Příprava podkladu zámečnických konstrukcí před provedením nátěru ometení</t>
  </si>
  <si>
    <t>64</t>
  </si>
  <si>
    <t>783301303</t>
  </si>
  <si>
    <t>Bezoplachové odrezivění zámečnických konstrukcí</t>
  </si>
  <si>
    <t>1047807983</t>
  </si>
  <si>
    <t>Příprava podkladu zámečnických konstrukcí před provedením nátěru odrezivění odrezovačem bezoplachovým</t>
  </si>
  <si>
    <t>65</t>
  </si>
  <si>
    <t>783314101</t>
  </si>
  <si>
    <t>Základní jednonásobný syntetický nátěr zámečnických konstrukcí</t>
  </si>
  <si>
    <t>1466946486</t>
  </si>
  <si>
    <t>"vrata"</t>
  </si>
  <si>
    <t>2,45*2,70*2*3</t>
  </si>
  <si>
    <t>"zábradlí"</t>
  </si>
  <si>
    <t>"drobné konstrukce na fasádě"</t>
  </si>
  <si>
    <t>66</t>
  </si>
  <si>
    <t>783315101</t>
  </si>
  <si>
    <t>Mezinátěr jednonásobný syntetický standardní zámečnických konstrukcí</t>
  </si>
  <si>
    <t>-1990556660</t>
  </si>
  <si>
    <t>67</t>
  </si>
  <si>
    <t>783317101</t>
  </si>
  <si>
    <t>Krycí jednonásobný syntetický standardní nátěr zámečnických konstrukcí</t>
  </si>
  <si>
    <t>1919535966</t>
  </si>
  <si>
    <t>Práce a dodávky M</t>
  </si>
  <si>
    <t>21-M</t>
  </si>
  <si>
    <t>Elektromontáže</t>
  </si>
  <si>
    <t>68</t>
  </si>
  <si>
    <t>21020340R</t>
  </si>
  <si>
    <t xml:space="preserve">Montáž a doávka svítidla osazeného na fasádě </t>
  </si>
  <si>
    <t>137783962</t>
  </si>
  <si>
    <t>HZS</t>
  </si>
  <si>
    <t>Hodinové zúčtovací sazby</t>
  </si>
  <si>
    <t>82</t>
  </si>
  <si>
    <t>HZS4211</t>
  </si>
  <si>
    <t>Hodinová zúčtovací sazba revizní technik</t>
  </si>
  <si>
    <t>hod</t>
  </si>
  <si>
    <t>512</t>
  </si>
  <si>
    <t>1263356410</t>
  </si>
  <si>
    <t>Hodinové zúčtovací sazby ostatních profesí  revizní a kontrolní činnost revizní technik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</si>
  <si>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</si>
  <si>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</si>
  <si>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</si>
  <si>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</si>
  <si>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</si>
  <si>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</si>
  <si>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</si>
  <si>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</si>
  <si>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</si>
  <si>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013002000</t>
  </si>
  <si>
    <t>Projektové práce</t>
  </si>
  <si>
    <t>soubor</t>
  </si>
  <si>
    <t>1024</t>
  </si>
  <si>
    <t>1176036243</t>
  </si>
  <si>
    <t>Projektové práce
DSPS, vypracování a předání platných dokladů</t>
  </si>
  <si>
    <t>VRN3</t>
  </si>
  <si>
    <t>Zařízení staveniště</t>
  </si>
  <si>
    <t>030001000</t>
  </si>
  <si>
    <t>-787134019</t>
  </si>
  <si>
    <t>039002000</t>
  </si>
  <si>
    <t>Zrušení zařízení staveniště</t>
  </si>
  <si>
    <t>756277121</t>
  </si>
  <si>
    <t>VRN7</t>
  </si>
  <si>
    <t>Provozní vlivy</t>
  </si>
  <si>
    <t>070001000</t>
  </si>
  <si>
    <t>-1029435415</t>
  </si>
  <si>
    <t>Provozní vlivy
ztížené dopravní podmínky</t>
  </si>
  <si>
    <t>071002000</t>
  </si>
  <si>
    <t>Provoz investora, třetích osob</t>
  </si>
  <si>
    <t>-1444435918</t>
  </si>
  <si>
    <t>VRN9</t>
  </si>
  <si>
    <t>Ostatní náklady</t>
  </si>
  <si>
    <t>090001000</t>
  </si>
  <si>
    <t>-1553555609</t>
  </si>
  <si>
    <t>Ostatní náklady
přeložení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</si>
</sst>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3"/>
      <c r="AQ5" s="23"/>
      <c r="AR5" s="21"/>
      <c r="BE5" s="27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3"/>
      <c r="AQ6" s="23"/>
      <c r="AR6" s="21"/>
      <c r="BE6" s="28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0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28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0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8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8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0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80"/>
      <c r="BS13" s="18" t="s">
        <v>6</v>
      </c>
    </row>
    <row r="14" spans="1:74" ht="12.75">
      <c r="B14" s="22"/>
      <c r="C14" s="23"/>
      <c r="D14" s="23"/>
      <c r="E14" s="285" t="s">
        <v>27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8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0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8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80"/>
      <c r="BS17" s="18" t="s">
        <v>29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0"/>
      <c r="BS18" s="18" t="s">
        <v>6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8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80"/>
      <c r="BS20" s="18" t="s">
        <v>29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0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0"/>
    </row>
    <row r="23" spans="1:71" s="1" customFormat="1" ht="16.5" customHeight="1">
      <c r="B23" s="22"/>
      <c r="C23" s="23"/>
      <c r="D23" s="23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3"/>
      <c r="AP23" s="23"/>
      <c r="AQ23" s="23"/>
      <c r="AR23" s="21"/>
      <c r="BE23" s="28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0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8">
        <f>ROUND(AG94,2)</f>
        <v>0</v>
      </c>
      <c r="AL26" s="289"/>
      <c r="AM26" s="289"/>
      <c r="AN26" s="289"/>
      <c r="AO26" s="289"/>
      <c r="AP26" s="37"/>
      <c r="AQ26" s="37"/>
      <c r="AR26" s="40"/>
      <c r="BE26" s="28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0" t="s">
        <v>33</v>
      </c>
      <c r="M28" s="290"/>
      <c r="N28" s="290"/>
      <c r="O28" s="290"/>
      <c r="P28" s="290"/>
      <c r="Q28" s="37"/>
      <c r="R28" s="37"/>
      <c r="S28" s="37"/>
      <c r="T28" s="37"/>
      <c r="U28" s="37"/>
      <c r="V28" s="37"/>
      <c r="W28" s="290" t="s">
        <v>34</v>
      </c>
      <c r="X28" s="290"/>
      <c r="Y28" s="290"/>
      <c r="Z28" s="290"/>
      <c r="AA28" s="290"/>
      <c r="AB28" s="290"/>
      <c r="AC28" s="290"/>
      <c r="AD28" s="290"/>
      <c r="AE28" s="290"/>
      <c r="AF28" s="37"/>
      <c r="AG28" s="37"/>
      <c r="AH28" s="37"/>
      <c r="AI28" s="37"/>
      <c r="AJ28" s="37"/>
      <c r="AK28" s="290" t="s">
        <v>35</v>
      </c>
      <c r="AL28" s="290"/>
      <c r="AM28" s="290"/>
      <c r="AN28" s="290"/>
      <c r="AO28" s="290"/>
      <c r="AP28" s="37"/>
      <c r="AQ28" s="37"/>
      <c r="AR28" s="40"/>
      <c r="BE28" s="280"/>
    </row>
    <row r="29" spans="1:71" s="3" customFormat="1" ht="14.45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293">
        <v>0.21</v>
      </c>
      <c r="M29" s="292"/>
      <c r="N29" s="292"/>
      <c r="O29" s="292"/>
      <c r="P29" s="292"/>
      <c r="Q29" s="42"/>
      <c r="R29" s="42"/>
      <c r="S29" s="42"/>
      <c r="T29" s="42"/>
      <c r="U29" s="42"/>
      <c r="V29" s="42"/>
      <c r="W29" s="291">
        <f>ROUND(AZ94, 2)</f>
        <v>0</v>
      </c>
      <c r="X29" s="292"/>
      <c r="Y29" s="292"/>
      <c r="Z29" s="292"/>
      <c r="AA29" s="292"/>
      <c r="AB29" s="292"/>
      <c r="AC29" s="292"/>
      <c r="AD29" s="292"/>
      <c r="AE29" s="292"/>
      <c r="AF29" s="42"/>
      <c r="AG29" s="42"/>
      <c r="AH29" s="42"/>
      <c r="AI29" s="42"/>
      <c r="AJ29" s="42"/>
      <c r="AK29" s="291">
        <f>ROUND(AV94, 2)</f>
        <v>0</v>
      </c>
      <c r="AL29" s="292"/>
      <c r="AM29" s="292"/>
      <c r="AN29" s="292"/>
      <c r="AO29" s="292"/>
      <c r="AP29" s="42"/>
      <c r="AQ29" s="42"/>
      <c r="AR29" s="43"/>
      <c r="BE29" s="281"/>
    </row>
    <row r="30" spans="1:71" s="3" customFormat="1" ht="14.45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293">
        <v>0.15</v>
      </c>
      <c r="M30" s="292"/>
      <c r="N30" s="292"/>
      <c r="O30" s="292"/>
      <c r="P30" s="292"/>
      <c r="Q30" s="42"/>
      <c r="R30" s="42"/>
      <c r="S30" s="42"/>
      <c r="T30" s="42"/>
      <c r="U30" s="42"/>
      <c r="V30" s="42"/>
      <c r="W30" s="291">
        <f>ROUND(BA94, 2)</f>
        <v>0</v>
      </c>
      <c r="X30" s="292"/>
      <c r="Y30" s="292"/>
      <c r="Z30" s="292"/>
      <c r="AA30" s="292"/>
      <c r="AB30" s="292"/>
      <c r="AC30" s="292"/>
      <c r="AD30" s="292"/>
      <c r="AE30" s="292"/>
      <c r="AF30" s="42"/>
      <c r="AG30" s="42"/>
      <c r="AH30" s="42"/>
      <c r="AI30" s="42"/>
      <c r="AJ30" s="42"/>
      <c r="AK30" s="291">
        <f>ROUND(AW94, 2)</f>
        <v>0</v>
      </c>
      <c r="AL30" s="292"/>
      <c r="AM30" s="292"/>
      <c r="AN30" s="292"/>
      <c r="AO30" s="292"/>
      <c r="AP30" s="42"/>
      <c r="AQ30" s="42"/>
      <c r="AR30" s="43"/>
      <c r="BE30" s="281"/>
    </row>
    <row r="31" spans="1:71" s="3" customFormat="1" ht="14.45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293">
        <v>0.21</v>
      </c>
      <c r="M31" s="292"/>
      <c r="N31" s="292"/>
      <c r="O31" s="292"/>
      <c r="P31" s="292"/>
      <c r="Q31" s="42"/>
      <c r="R31" s="42"/>
      <c r="S31" s="42"/>
      <c r="T31" s="42"/>
      <c r="U31" s="42"/>
      <c r="V31" s="42"/>
      <c r="W31" s="291">
        <f>ROUND(BB94, 2)</f>
        <v>0</v>
      </c>
      <c r="X31" s="292"/>
      <c r="Y31" s="292"/>
      <c r="Z31" s="292"/>
      <c r="AA31" s="292"/>
      <c r="AB31" s="292"/>
      <c r="AC31" s="292"/>
      <c r="AD31" s="292"/>
      <c r="AE31" s="292"/>
      <c r="AF31" s="42"/>
      <c r="AG31" s="42"/>
      <c r="AH31" s="42"/>
      <c r="AI31" s="42"/>
      <c r="AJ31" s="42"/>
      <c r="AK31" s="291">
        <v>0</v>
      </c>
      <c r="AL31" s="292"/>
      <c r="AM31" s="292"/>
      <c r="AN31" s="292"/>
      <c r="AO31" s="292"/>
      <c r="AP31" s="42"/>
      <c r="AQ31" s="42"/>
      <c r="AR31" s="43"/>
      <c r="BE31" s="281"/>
    </row>
    <row r="32" spans="1:71" s="3" customFormat="1" ht="14.45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293">
        <v>0.15</v>
      </c>
      <c r="M32" s="292"/>
      <c r="N32" s="292"/>
      <c r="O32" s="292"/>
      <c r="P32" s="292"/>
      <c r="Q32" s="42"/>
      <c r="R32" s="42"/>
      <c r="S32" s="42"/>
      <c r="T32" s="42"/>
      <c r="U32" s="42"/>
      <c r="V32" s="42"/>
      <c r="W32" s="291">
        <f>ROUND(BC94, 2)</f>
        <v>0</v>
      </c>
      <c r="X32" s="292"/>
      <c r="Y32" s="292"/>
      <c r="Z32" s="292"/>
      <c r="AA32" s="292"/>
      <c r="AB32" s="292"/>
      <c r="AC32" s="292"/>
      <c r="AD32" s="292"/>
      <c r="AE32" s="292"/>
      <c r="AF32" s="42"/>
      <c r="AG32" s="42"/>
      <c r="AH32" s="42"/>
      <c r="AI32" s="42"/>
      <c r="AJ32" s="42"/>
      <c r="AK32" s="291">
        <v>0</v>
      </c>
      <c r="AL32" s="292"/>
      <c r="AM32" s="292"/>
      <c r="AN32" s="292"/>
      <c r="AO32" s="292"/>
      <c r="AP32" s="42"/>
      <c r="AQ32" s="42"/>
      <c r="AR32" s="43"/>
      <c r="BE32" s="281"/>
    </row>
    <row r="33" spans="1:57" s="3" customFormat="1" ht="14.45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293">
        <v>0</v>
      </c>
      <c r="M33" s="292"/>
      <c r="N33" s="292"/>
      <c r="O33" s="292"/>
      <c r="P33" s="292"/>
      <c r="Q33" s="42"/>
      <c r="R33" s="42"/>
      <c r="S33" s="42"/>
      <c r="T33" s="42"/>
      <c r="U33" s="42"/>
      <c r="V33" s="42"/>
      <c r="W33" s="291">
        <f>ROUND(BD94, 2)</f>
        <v>0</v>
      </c>
      <c r="X33" s="292"/>
      <c r="Y33" s="292"/>
      <c r="Z33" s="292"/>
      <c r="AA33" s="292"/>
      <c r="AB33" s="292"/>
      <c r="AC33" s="292"/>
      <c r="AD33" s="292"/>
      <c r="AE33" s="292"/>
      <c r="AF33" s="42"/>
      <c r="AG33" s="42"/>
      <c r="AH33" s="42"/>
      <c r="AI33" s="42"/>
      <c r="AJ33" s="42"/>
      <c r="AK33" s="291">
        <v>0</v>
      </c>
      <c r="AL33" s="292"/>
      <c r="AM33" s="292"/>
      <c r="AN33" s="292"/>
      <c r="AO33" s="292"/>
      <c r="AP33" s="42"/>
      <c r="AQ33" s="42"/>
      <c r="AR33" s="43"/>
      <c r="BE33" s="281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0"/>
    </row>
    <row r="35" spans="1:57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94" t="s">
        <v>44</v>
      </c>
      <c r="Y35" s="295"/>
      <c r="Z35" s="295"/>
      <c r="AA35" s="295"/>
      <c r="AB35" s="295"/>
      <c r="AC35" s="46"/>
      <c r="AD35" s="46"/>
      <c r="AE35" s="46"/>
      <c r="AF35" s="46"/>
      <c r="AG35" s="46"/>
      <c r="AH35" s="46"/>
      <c r="AI35" s="46"/>
      <c r="AJ35" s="46"/>
      <c r="AK35" s="296">
        <f>SUM(AK26:AK33)</f>
        <v>0</v>
      </c>
      <c r="AL35" s="295"/>
      <c r="AM35" s="295"/>
      <c r="AN35" s="295"/>
      <c r="AO35" s="29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2020/92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8" t="str">
        <f>K6</f>
        <v>Zateplení spádovištního stavědla žst. Olomouc hl.n</v>
      </c>
      <c r="M85" s="299"/>
      <c r="N85" s="299"/>
      <c r="O85" s="299"/>
      <c r="P85" s="299"/>
      <c r="Q85" s="299"/>
      <c r="R85" s="299"/>
      <c r="S85" s="299"/>
      <c r="T85" s="299"/>
      <c r="U85" s="299"/>
      <c r="V85" s="299"/>
      <c r="W85" s="299"/>
      <c r="X85" s="299"/>
      <c r="Y85" s="299"/>
      <c r="Z85" s="299"/>
      <c r="AA85" s="299"/>
      <c r="AB85" s="299"/>
      <c r="AC85" s="299"/>
      <c r="AD85" s="299"/>
      <c r="AE85" s="299"/>
      <c r="AF85" s="299"/>
      <c r="AG85" s="299"/>
      <c r="AH85" s="299"/>
      <c r="AI85" s="299"/>
      <c r="AJ85" s="299"/>
      <c r="AK85" s="299"/>
      <c r="AL85" s="299"/>
      <c r="AM85" s="299"/>
      <c r="AN85" s="299"/>
      <c r="AO85" s="299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00" t="str">
        <f>IF(AN8= "","",AN8)</f>
        <v/>
      </c>
      <c r="AN87" s="30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301" t="str">
        <f>IF(E17="","",E17)</f>
        <v xml:space="preserve"> </v>
      </c>
      <c r="AN89" s="302"/>
      <c r="AO89" s="302"/>
      <c r="AP89" s="302"/>
      <c r="AQ89" s="37"/>
      <c r="AR89" s="40"/>
      <c r="AS89" s="303" t="s">
        <v>52</v>
      </c>
      <c r="AT89" s="304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301" t="str">
        <f>IF(E20="","",E20)</f>
        <v xml:space="preserve"> </v>
      </c>
      <c r="AN90" s="302"/>
      <c r="AO90" s="302"/>
      <c r="AP90" s="302"/>
      <c r="AQ90" s="37"/>
      <c r="AR90" s="40"/>
      <c r="AS90" s="305"/>
      <c r="AT90" s="306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7"/>
      <c r="AT91" s="308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9" t="s">
        <v>53</v>
      </c>
      <c r="D92" s="310"/>
      <c r="E92" s="310"/>
      <c r="F92" s="310"/>
      <c r="G92" s="310"/>
      <c r="H92" s="74"/>
      <c r="I92" s="311" t="s">
        <v>54</v>
      </c>
      <c r="J92" s="310"/>
      <c r="K92" s="310"/>
      <c r="L92" s="310"/>
      <c r="M92" s="310"/>
      <c r="N92" s="310"/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312" t="s">
        <v>55</v>
      </c>
      <c r="AH92" s="310"/>
      <c r="AI92" s="310"/>
      <c r="AJ92" s="310"/>
      <c r="AK92" s="310"/>
      <c r="AL92" s="310"/>
      <c r="AM92" s="310"/>
      <c r="AN92" s="311" t="s">
        <v>56</v>
      </c>
      <c r="AO92" s="310"/>
      <c r="AP92" s="313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7">
        <f>ROUND(SUM(AG95:AG96),2)</f>
        <v>0</v>
      </c>
      <c r="AH94" s="317"/>
      <c r="AI94" s="317"/>
      <c r="AJ94" s="317"/>
      <c r="AK94" s="317"/>
      <c r="AL94" s="317"/>
      <c r="AM94" s="317"/>
      <c r="AN94" s="318">
        <f>SUM(AG94,AT94)</f>
        <v>0</v>
      </c>
      <c r="AO94" s="318"/>
      <c r="AP94" s="318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16.5" customHeight="1">
      <c r="A95" s="94" t="s">
        <v>76</v>
      </c>
      <c r="B95" s="95"/>
      <c r="C95" s="96"/>
      <c r="D95" s="316" t="s">
        <v>77</v>
      </c>
      <c r="E95" s="316"/>
      <c r="F95" s="316"/>
      <c r="G95" s="316"/>
      <c r="H95" s="316"/>
      <c r="I95" s="97"/>
      <c r="J95" s="316" t="s">
        <v>78</v>
      </c>
      <c r="K95" s="316"/>
      <c r="L95" s="316"/>
      <c r="M95" s="316"/>
      <c r="N95" s="316"/>
      <c r="O95" s="316"/>
      <c r="P95" s="316"/>
      <c r="Q95" s="316"/>
      <c r="R95" s="316"/>
      <c r="S95" s="316"/>
      <c r="T95" s="316"/>
      <c r="U95" s="316"/>
      <c r="V95" s="316"/>
      <c r="W95" s="316"/>
      <c r="X95" s="316"/>
      <c r="Y95" s="316"/>
      <c r="Z95" s="316"/>
      <c r="AA95" s="316"/>
      <c r="AB95" s="316"/>
      <c r="AC95" s="316"/>
      <c r="AD95" s="316"/>
      <c r="AE95" s="316"/>
      <c r="AF95" s="316"/>
      <c r="AG95" s="314">
        <f>'SO 01 - Zateplení objektu'!J30</f>
        <v>0</v>
      </c>
      <c r="AH95" s="315"/>
      <c r="AI95" s="315"/>
      <c r="AJ95" s="315"/>
      <c r="AK95" s="315"/>
      <c r="AL95" s="315"/>
      <c r="AM95" s="315"/>
      <c r="AN95" s="314">
        <f>SUM(AG95,AT95)</f>
        <v>0</v>
      </c>
      <c r="AO95" s="315"/>
      <c r="AP95" s="315"/>
      <c r="AQ95" s="98" t="s">
        <v>79</v>
      </c>
      <c r="AR95" s="99"/>
      <c r="AS95" s="100">
        <v>0</v>
      </c>
      <c r="AT95" s="101">
        <f>ROUND(SUM(AV95:AW95),2)</f>
        <v>0</v>
      </c>
      <c r="AU95" s="102">
        <f>'SO 01 - Zateplení objektu'!P135</f>
        <v>0</v>
      </c>
      <c r="AV95" s="101">
        <f>'SO 01 - Zateplení objektu'!J33</f>
        <v>0</v>
      </c>
      <c r="AW95" s="101">
        <f>'SO 01 - Zateplení objektu'!J34</f>
        <v>0</v>
      </c>
      <c r="AX95" s="101">
        <f>'SO 01 - Zateplení objektu'!J35</f>
        <v>0</v>
      </c>
      <c r="AY95" s="101">
        <f>'SO 01 - Zateplení objektu'!J36</f>
        <v>0</v>
      </c>
      <c r="AZ95" s="101">
        <f>'SO 01 - Zateplení objektu'!F33</f>
        <v>0</v>
      </c>
      <c r="BA95" s="101">
        <f>'SO 01 - Zateplení objektu'!F34</f>
        <v>0</v>
      </c>
      <c r="BB95" s="101">
        <f>'SO 01 - Zateplení objektu'!F35</f>
        <v>0</v>
      </c>
      <c r="BC95" s="101">
        <f>'SO 01 - Zateplení objektu'!F36</f>
        <v>0</v>
      </c>
      <c r="BD95" s="103">
        <f>'SO 01 - Zateplení objektu'!F37</f>
        <v>0</v>
      </c>
      <c r="BT95" s="104" t="s">
        <v>80</v>
      </c>
      <c r="BV95" s="104" t="s">
        <v>74</v>
      </c>
      <c r="BW95" s="104" t="s">
        <v>81</v>
      </c>
      <c r="BX95" s="104" t="s">
        <v>5</v>
      </c>
      <c r="CL95" s="104" t="s">
        <v>1</v>
      </c>
      <c r="CM95" s="104" t="s">
        <v>82</v>
      </c>
    </row>
    <row r="96" spans="1:91" s="7" customFormat="1" ht="16.5" customHeight="1">
      <c r="A96" s="94" t="s">
        <v>76</v>
      </c>
      <c r="B96" s="95"/>
      <c r="C96" s="96"/>
      <c r="D96" s="316" t="s">
        <v>83</v>
      </c>
      <c r="E96" s="316"/>
      <c r="F96" s="316"/>
      <c r="G96" s="316"/>
      <c r="H96" s="316"/>
      <c r="I96" s="97"/>
      <c r="J96" s="316" t="s">
        <v>84</v>
      </c>
      <c r="K96" s="316"/>
      <c r="L96" s="316"/>
      <c r="M96" s="316"/>
      <c r="N96" s="316"/>
      <c r="O96" s="316"/>
      <c r="P96" s="316"/>
      <c r="Q96" s="316"/>
      <c r="R96" s="316"/>
      <c r="S96" s="316"/>
      <c r="T96" s="316"/>
      <c r="U96" s="316"/>
      <c r="V96" s="316"/>
      <c r="W96" s="316"/>
      <c r="X96" s="316"/>
      <c r="Y96" s="316"/>
      <c r="Z96" s="316"/>
      <c r="AA96" s="316"/>
      <c r="AB96" s="316"/>
      <c r="AC96" s="316"/>
      <c r="AD96" s="316"/>
      <c r="AE96" s="316"/>
      <c r="AF96" s="316"/>
      <c r="AG96" s="314">
        <f>'SO 02 - VRN'!J30</f>
        <v>0</v>
      </c>
      <c r="AH96" s="315"/>
      <c r="AI96" s="315"/>
      <c r="AJ96" s="315"/>
      <c r="AK96" s="315"/>
      <c r="AL96" s="315"/>
      <c r="AM96" s="315"/>
      <c r="AN96" s="314">
        <f>SUM(AG96,AT96)</f>
        <v>0</v>
      </c>
      <c r="AO96" s="315"/>
      <c r="AP96" s="315"/>
      <c r="AQ96" s="98" t="s">
        <v>79</v>
      </c>
      <c r="AR96" s="99"/>
      <c r="AS96" s="105">
        <v>0</v>
      </c>
      <c r="AT96" s="106">
        <f>ROUND(SUM(AV96:AW96),2)</f>
        <v>0</v>
      </c>
      <c r="AU96" s="107">
        <f>'SO 02 - VRN'!P121</f>
        <v>0</v>
      </c>
      <c r="AV96" s="106">
        <f>'SO 02 - VRN'!J33</f>
        <v>0</v>
      </c>
      <c r="AW96" s="106">
        <f>'SO 02 - VRN'!J34</f>
        <v>0</v>
      </c>
      <c r="AX96" s="106">
        <f>'SO 02 - VRN'!J35</f>
        <v>0</v>
      </c>
      <c r="AY96" s="106">
        <f>'SO 02 - VRN'!J36</f>
        <v>0</v>
      </c>
      <c r="AZ96" s="106">
        <f>'SO 02 - VRN'!F33</f>
        <v>0</v>
      </c>
      <c r="BA96" s="106">
        <f>'SO 02 - VRN'!F34</f>
        <v>0</v>
      </c>
      <c r="BB96" s="106">
        <f>'SO 02 - VRN'!F35</f>
        <v>0</v>
      </c>
      <c r="BC96" s="106">
        <f>'SO 02 - VRN'!F36</f>
        <v>0</v>
      </c>
      <c r="BD96" s="108">
        <f>'SO 02 - VRN'!F37</f>
        <v>0</v>
      </c>
      <c r="BT96" s="104" t="s">
        <v>80</v>
      </c>
      <c r="BV96" s="104" t="s">
        <v>74</v>
      </c>
      <c r="BW96" s="104" t="s">
        <v>85</v>
      </c>
      <c r="BX96" s="104" t="s">
        <v>5</v>
      </c>
      <c r="CL96" s="104" t="s">
        <v>1</v>
      </c>
      <c r="CM96" s="104" t="s">
        <v>82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UgqAsdqHn9GgVk3OD3/Cq0xYGXHW8iyr/qfN+KcB7XCGaJCwBxt52FH1s80TXeLEVy7EQ+5QcAWDYQWzIC78/w==" saltValue="0LanBdOJZGVqn6zDFaP9vEUKECIssuBDVUzjwjrKTRYXstlS5QFECkpLu0cdnlkiygi28ilr6G1fdGT0XvYeZ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Zateplení objektu'!C2" display="/"/>
    <hyperlink ref="A96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81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86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0" t="str">
        <f>'Rekapitulace stavby'!K6</f>
        <v>Zateplení spádovištního stavědla žst. Olomouc hl.n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87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88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21</v>
      </c>
      <c r="F15" s="35"/>
      <c r="G15" s="35"/>
      <c r="H15" s="35"/>
      <c r="I15" s="118" t="s">
        <v>25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21</v>
      </c>
      <c r="F21" s="35"/>
      <c r="G21" s="35"/>
      <c r="H21" s="35"/>
      <c r="I21" s="118" t="s">
        <v>25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21</v>
      </c>
      <c r="F24" s="35"/>
      <c r="G24" s="35"/>
      <c r="H24" s="35"/>
      <c r="I24" s="118" t="s">
        <v>25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ROUND(J135,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ROUND((SUM(BE135:BE468)),  2)</f>
        <v>0</v>
      </c>
      <c r="G33" s="35"/>
      <c r="H33" s="35"/>
      <c r="I33" s="132">
        <v>0.21</v>
      </c>
      <c r="J33" s="131">
        <f>ROUND(((SUM(BE135:BE468))*I33),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ROUND((SUM(BF135:BF468)),  2)</f>
        <v>0</v>
      </c>
      <c r="G34" s="35"/>
      <c r="H34" s="35"/>
      <c r="I34" s="132">
        <v>0.15</v>
      </c>
      <c r="J34" s="131">
        <f>ROUND(((SUM(BF135:BF468))*I34),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ROUND((SUM(BG135:BG468)),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ROUND((SUM(BH135:BH468)),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ROUND((SUM(BI135:BI468)),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Zateplení spádovištního stavědla žst. Olomouc hl.n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8" t="str">
        <f>E9</f>
        <v>SO 01 - Zateplení objektu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118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90</v>
      </c>
      <c r="D94" s="158"/>
      <c r="E94" s="158"/>
      <c r="F94" s="158"/>
      <c r="G94" s="158"/>
      <c r="H94" s="158"/>
      <c r="I94" s="159"/>
      <c r="J94" s="160" t="s">
        <v>91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92</v>
      </c>
      <c r="D96" s="37"/>
      <c r="E96" s="37"/>
      <c r="F96" s="37"/>
      <c r="G96" s="37"/>
      <c r="H96" s="37"/>
      <c r="I96" s="116"/>
      <c r="J96" s="85">
        <f>J135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2:12" s="9" customFormat="1" ht="24.95" customHeight="1">
      <c r="B97" s="162"/>
      <c r="C97" s="163"/>
      <c r="D97" s="164" t="s">
        <v>94</v>
      </c>
      <c r="E97" s="165"/>
      <c r="F97" s="165"/>
      <c r="G97" s="165"/>
      <c r="H97" s="165"/>
      <c r="I97" s="166"/>
      <c r="J97" s="167">
        <f>J136</f>
        <v>0</v>
      </c>
      <c r="K97" s="163"/>
      <c r="L97" s="168"/>
    </row>
    <row r="98" spans="2:12" s="10" customFormat="1" ht="19.899999999999999" customHeight="1">
      <c r="B98" s="169"/>
      <c r="C98" s="170"/>
      <c r="D98" s="171" t="s">
        <v>95</v>
      </c>
      <c r="E98" s="172"/>
      <c r="F98" s="172"/>
      <c r="G98" s="172"/>
      <c r="H98" s="172"/>
      <c r="I98" s="173"/>
      <c r="J98" s="174">
        <f>J137</f>
        <v>0</v>
      </c>
      <c r="K98" s="170"/>
      <c r="L98" s="175"/>
    </row>
    <row r="99" spans="2:12" s="10" customFormat="1" ht="19.899999999999999" customHeight="1">
      <c r="B99" s="169"/>
      <c r="C99" s="170"/>
      <c r="D99" s="171" t="s">
        <v>96</v>
      </c>
      <c r="E99" s="172"/>
      <c r="F99" s="172"/>
      <c r="G99" s="172"/>
      <c r="H99" s="172"/>
      <c r="I99" s="173"/>
      <c r="J99" s="174">
        <f>J146</f>
        <v>0</v>
      </c>
      <c r="K99" s="170"/>
      <c r="L99" s="175"/>
    </row>
    <row r="100" spans="2:12" s="10" customFormat="1" ht="19.899999999999999" customHeight="1">
      <c r="B100" s="169"/>
      <c r="C100" s="170"/>
      <c r="D100" s="171" t="s">
        <v>97</v>
      </c>
      <c r="E100" s="172"/>
      <c r="F100" s="172"/>
      <c r="G100" s="172"/>
      <c r="H100" s="172"/>
      <c r="I100" s="173"/>
      <c r="J100" s="174">
        <f>J216</f>
        <v>0</v>
      </c>
      <c r="K100" s="170"/>
      <c r="L100" s="175"/>
    </row>
    <row r="101" spans="2:12" s="10" customFormat="1" ht="14.85" customHeight="1">
      <c r="B101" s="169"/>
      <c r="C101" s="170"/>
      <c r="D101" s="171" t="s">
        <v>98</v>
      </c>
      <c r="E101" s="172"/>
      <c r="F101" s="172"/>
      <c r="G101" s="172"/>
      <c r="H101" s="172"/>
      <c r="I101" s="173"/>
      <c r="J101" s="174">
        <f>J284</f>
        <v>0</v>
      </c>
      <c r="K101" s="170"/>
      <c r="L101" s="175"/>
    </row>
    <row r="102" spans="2:12" s="10" customFormat="1" ht="19.899999999999999" customHeight="1">
      <c r="B102" s="169"/>
      <c r="C102" s="170"/>
      <c r="D102" s="171" t="s">
        <v>99</v>
      </c>
      <c r="E102" s="172"/>
      <c r="F102" s="172"/>
      <c r="G102" s="172"/>
      <c r="H102" s="172"/>
      <c r="I102" s="173"/>
      <c r="J102" s="174">
        <f>J295</f>
        <v>0</v>
      </c>
      <c r="K102" s="170"/>
      <c r="L102" s="175"/>
    </row>
    <row r="103" spans="2:12" s="10" customFormat="1" ht="19.899999999999999" customHeight="1">
      <c r="B103" s="169"/>
      <c r="C103" s="170"/>
      <c r="D103" s="171" t="s">
        <v>100</v>
      </c>
      <c r="E103" s="172"/>
      <c r="F103" s="172"/>
      <c r="G103" s="172"/>
      <c r="H103" s="172"/>
      <c r="I103" s="173"/>
      <c r="J103" s="174">
        <f>J306</f>
        <v>0</v>
      </c>
      <c r="K103" s="170"/>
      <c r="L103" s="175"/>
    </row>
    <row r="104" spans="2:12" s="9" customFormat="1" ht="24.95" customHeight="1">
      <c r="B104" s="162"/>
      <c r="C104" s="163"/>
      <c r="D104" s="164" t="s">
        <v>101</v>
      </c>
      <c r="E104" s="165"/>
      <c r="F104" s="165"/>
      <c r="G104" s="165"/>
      <c r="H104" s="165"/>
      <c r="I104" s="166"/>
      <c r="J104" s="167">
        <f>J309</f>
        <v>0</v>
      </c>
      <c r="K104" s="163"/>
      <c r="L104" s="168"/>
    </row>
    <row r="105" spans="2:12" s="10" customFormat="1" ht="19.899999999999999" customHeight="1">
      <c r="B105" s="169"/>
      <c r="C105" s="170"/>
      <c r="D105" s="171" t="s">
        <v>102</v>
      </c>
      <c r="E105" s="172"/>
      <c r="F105" s="172"/>
      <c r="G105" s="172"/>
      <c r="H105" s="172"/>
      <c r="I105" s="173"/>
      <c r="J105" s="174">
        <f>J310</f>
        <v>0</v>
      </c>
      <c r="K105" s="170"/>
      <c r="L105" s="175"/>
    </row>
    <row r="106" spans="2:12" s="10" customFormat="1" ht="19.899999999999999" customHeight="1">
      <c r="B106" s="169"/>
      <c r="C106" s="170"/>
      <c r="D106" s="171" t="s">
        <v>103</v>
      </c>
      <c r="E106" s="172"/>
      <c r="F106" s="172"/>
      <c r="G106" s="172"/>
      <c r="H106" s="172"/>
      <c r="I106" s="173"/>
      <c r="J106" s="174">
        <f>J350</f>
        <v>0</v>
      </c>
      <c r="K106" s="170"/>
      <c r="L106" s="175"/>
    </row>
    <row r="107" spans="2:12" s="10" customFormat="1" ht="19.899999999999999" customHeight="1">
      <c r="B107" s="169"/>
      <c r="C107" s="170"/>
      <c r="D107" s="171" t="s">
        <v>104</v>
      </c>
      <c r="E107" s="172"/>
      <c r="F107" s="172"/>
      <c r="G107" s="172"/>
      <c r="H107" s="172"/>
      <c r="I107" s="173"/>
      <c r="J107" s="174">
        <f>J359</f>
        <v>0</v>
      </c>
      <c r="K107" s="170"/>
      <c r="L107" s="175"/>
    </row>
    <row r="108" spans="2:12" s="10" customFormat="1" ht="19.899999999999999" customHeight="1">
      <c r="B108" s="169"/>
      <c r="C108" s="170"/>
      <c r="D108" s="171" t="s">
        <v>105</v>
      </c>
      <c r="E108" s="172"/>
      <c r="F108" s="172"/>
      <c r="G108" s="172"/>
      <c r="H108" s="172"/>
      <c r="I108" s="173"/>
      <c r="J108" s="174">
        <f>J388</f>
        <v>0</v>
      </c>
      <c r="K108" s="170"/>
      <c r="L108" s="175"/>
    </row>
    <row r="109" spans="2:12" s="10" customFormat="1" ht="19.899999999999999" customHeight="1">
      <c r="B109" s="169"/>
      <c r="C109" s="170"/>
      <c r="D109" s="171" t="s">
        <v>106</v>
      </c>
      <c r="E109" s="172"/>
      <c r="F109" s="172"/>
      <c r="G109" s="172"/>
      <c r="H109" s="172"/>
      <c r="I109" s="173"/>
      <c r="J109" s="174">
        <f>J401</f>
        <v>0</v>
      </c>
      <c r="K109" s="170"/>
      <c r="L109" s="175"/>
    </row>
    <row r="110" spans="2:12" s="10" customFormat="1" ht="19.899999999999999" customHeight="1">
      <c r="B110" s="169"/>
      <c r="C110" s="170"/>
      <c r="D110" s="171" t="s">
        <v>107</v>
      </c>
      <c r="E110" s="172"/>
      <c r="F110" s="172"/>
      <c r="G110" s="172"/>
      <c r="H110" s="172"/>
      <c r="I110" s="173"/>
      <c r="J110" s="174">
        <f>J422</f>
        <v>0</v>
      </c>
      <c r="K110" s="170"/>
      <c r="L110" s="175"/>
    </row>
    <row r="111" spans="2:12" s="10" customFormat="1" ht="19.899999999999999" customHeight="1">
      <c r="B111" s="169"/>
      <c r="C111" s="170"/>
      <c r="D111" s="171" t="s">
        <v>108</v>
      </c>
      <c r="E111" s="172"/>
      <c r="F111" s="172"/>
      <c r="G111" s="172"/>
      <c r="H111" s="172"/>
      <c r="I111" s="173"/>
      <c r="J111" s="174">
        <f>J429</f>
        <v>0</v>
      </c>
      <c r="K111" s="170"/>
      <c r="L111" s="175"/>
    </row>
    <row r="112" spans="2:12" s="10" customFormat="1" ht="19.899999999999999" customHeight="1">
      <c r="B112" s="169"/>
      <c r="C112" s="170"/>
      <c r="D112" s="171" t="s">
        <v>109</v>
      </c>
      <c r="E112" s="172"/>
      <c r="F112" s="172"/>
      <c r="G112" s="172"/>
      <c r="H112" s="172"/>
      <c r="I112" s="173"/>
      <c r="J112" s="174">
        <f>J444</f>
        <v>0</v>
      </c>
      <c r="K112" s="170"/>
      <c r="L112" s="175"/>
    </row>
    <row r="113" spans="1:31" s="9" customFormat="1" ht="24.95" customHeight="1">
      <c r="B113" s="162"/>
      <c r="C113" s="163"/>
      <c r="D113" s="164" t="s">
        <v>110</v>
      </c>
      <c r="E113" s="165"/>
      <c r="F113" s="165"/>
      <c r="G113" s="165"/>
      <c r="H113" s="165"/>
      <c r="I113" s="166"/>
      <c r="J113" s="167">
        <f>J462</f>
        <v>0</v>
      </c>
      <c r="K113" s="163"/>
      <c r="L113" s="168"/>
    </row>
    <row r="114" spans="1:31" s="10" customFormat="1" ht="19.899999999999999" customHeight="1">
      <c r="B114" s="169"/>
      <c r="C114" s="170"/>
      <c r="D114" s="171" t="s">
        <v>111</v>
      </c>
      <c r="E114" s="172"/>
      <c r="F114" s="172"/>
      <c r="G114" s="172"/>
      <c r="H114" s="172"/>
      <c r="I114" s="173"/>
      <c r="J114" s="174">
        <f>J463</f>
        <v>0</v>
      </c>
      <c r="K114" s="170"/>
      <c r="L114" s="175"/>
    </row>
    <row r="115" spans="1:31" s="9" customFormat="1" ht="24.95" customHeight="1">
      <c r="B115" s="162"/>
      <c r="C115" s="163"/>
      <c r="D115" s="164" t="s">
        <v>112</v>
      </c>
      <c r="E115" s="165"/>
      <c r="F115" s="165"/>
      <c r="G115" s="165"/>
      <c r="H115" s="165"/>
      <c r="I115" s="166"/>
      <c r="J115" s="167">
        <f>J466</f>
        <v>0</v>
      </c>
      <c r="K115" s="163"/>
      <c r="L115" s="168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5"/>
      <c r="C117" s="56"/>
      <c r="D117" s="56"/>
      <c r="E117" s="56"/>
      <c r="F117" s="56"/>
      <c r="G117" s="56"/>
      <c r="H117" s="56"/>
      <c r="I117" s="153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57"/>
      <c r="C121" s="58"/>
      <c r="D121" s="58"/>
      <c r="E121" s="58"/>
      <c r="F121" s="58"/>
      <c r="G121" s="58"/>
      <c r="H121" s="58"/>
      <c r="I121" s="156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113</v>
      </c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16</v>
      </c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7" t="str">
        <f>E7</f>
        <v>Zateplení spádovištního stavědla žst. Olomouc hl.n</v>
      </c>
      <c r="F125" s="328"/>
      <c r="G125" s="328"/>
      <c r="H125" s="328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87</v>
      </c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298" t="str">
        <f>E9</f>
        <v>SO 01 - Zateplení objektu</v>
      </c>
      <c r="F127" s="329"/>
      <c r="G127" s="329"/>
      <c r="H127" s="329"/>
      <c r="I127" s="116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116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20</v>
      </c>
      <c r="D129" s="37"/>
      <c r="E129" s="37"/>
      <c r="F129" s="28" t="str">
        <f>F12</f>
        <v xml:space="preserve"> </v>
      </c>
      <c r="G129" s="37"/>
      <c r="H129" s="37"/>
      <c r="I129" s="118" t="s">
        <v>22</v>
      </c>
      <c r="J129" s="67">
        <f>IF(J12="","",J12)</f>
        <v>0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116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23</v>
      </c>
      <c r="D131" s="37"/>
      <c r="E131" s="37"/>
      <c r="F131" s="28" t="str">
        <f>E15</f>
        <v xml:space="preserve"> </v>
      </c>
      <c r="G131" s="37"/>
      <c r="H131" s="37"/>
      <c r="I131" s="118" t="s">
        <v>28</v>
      </c>
      <c r="J131" s="33" t="str">
        <f>E21</f>
        <v xml:space="preserve"> 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26</v>
      </c>
      <c r="D132" s="37"/>
      <c r="E132" s="37"/>
      <c r="F132" s="28" t="str">
        <f>IF(E18="","",E18)</f>
        <v>Vyplň údaj</v>
      </c>
      <c r="G132" s="37"/>
      <c r="H132" s="37"/>
      <c r="I132" s="118" t="s">
        <v>30</v>
      </c>
      <c r="J132" s="33" t="str">
        <f>E24</f>
        <v xml:space="preserve"> 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116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76"/>
      <c r="B134" s="177"/>
      <c r="C134" s="178" t="s">
        <v>114</v>
      </c>
      <c r="D134" s="179" t="s">
        <v>57</v>
      </c>
      <c r="E134" s="179" t="s">
        <v>53</v>
      </c>
      <c r="F134" s="179" t="s">
        <v>54</v>
      </c>
      <c r="G134" s="179" t="s">
        <v>115</v>
      </c>
      <c r="H134" s="179" t="s">
        <v>116</v>
      </c>
      <c r="I134" s="180" t="s">
        <v>117</v>
      </c>
      <c r="J134" s="179" t="s">
        <v>91</v>
      </c>
      <c r="K134" s="181" t="s">
        <v>118</v>
      </c>
      <c r="L134" s="182"/>
      <c r="M134" s="76" t="s">
        <v>1</v>
      </c>
      <c r="N134" s="77" t="s">
        <v>36</v>
      </c>
      <c r="O134" s="77" t="s">
        <v>119</v>
      </c>
      <c r="P134" s="77" t="s">
        <v>120</v>
      </c>
      <c r="Q134" s="77" t="s">
        <v>121</v>
      </c>
      <c r="R134" s="77" t="s">
        <v>122</v>
      </c>
      <c r="S134" s="77" t="s">
        <v>123</v>
      </c>
      <c r="T134" s="78" t="s">
        <v>124</v>
      </c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</row>
    <row r="135" spans="1:65" s="2" customFormat="1" ht="22.9" customHeight="1">
      <c r="A135" s="35"/>
      <c r="B135" s="36"/>
      <c r="C135" s="83" t="s">
        <v>125</v>
      </c>
      <c r="D135" s="37"/>
      <c r="E135" s="37"/>
      <c r="F135" s="37"/>
      <c r="G135" s="37"/>
      <c r="H135" s="37"/>
      <c r="I135" s="116"/>
      <c r="J135" s="183">
        <f>BK135</f>
        <v>0</v>
      </c>
      <c r="K135" s="37"/>
      <c r="L135" s="40"/>
      <c r="M135" s="79"/>
      <c r="N135" s="184"/>
      <c r="O135" s="80"/>
      <c r="P135" s="185">
        <f>P136+P309+P462+P466</f>
        <v>0</v>
      </c>
      <c r="Q135" s="80"/>
      <c r="R135" s="185">
        <f>R136+R309+R462+R466</f>
        <v>19.734557340000002</v>
      </c>
      <c r="S135" s="80"/>
      <c r="T135" s="186">
        <f>T136+T309+T462+T466</f>
        <v>17.939168200000001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71</v>
      </c>
      <c r="AU135" s="18" t="s">
        <v>93</v>
      </c>
      <c r="BK135" s="187">
        <f>BK136+BK309+BK462+BK466</f>
        <v>0</v>
      </c>
    </row>
    <row r="136" spans="1:65" s="12" customFormat="1" ht="25.9" customHeight="1">
      <c r="B136" s="188"/>
      <c r="C136" s="189"/>
      <c r="D136" s="190" t="s">
        <v>71</v>
      </c>
      <c r="E136" s="191" t="s">
        <v>126</v>
      </c>
      <c r="F136" s="191" t="s">
        <v>127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P137+P146+P216+P295+P306</f>
        <v>0</v>
      </c>
      <c r="Q136" s="196"/>
      <c r="R136" s="197">
        <f>R137+R146+R216+R295+R306</f>
        <v>12.530776040000003</v>
      </c>
      <c r="S136" s="196"/>
      <c r="T136" s="198">
        <f>T137+T146+T216+T295+T306</f>
        <v>14.593904</v>
      </c>
      <c r="AR136" s="199" t="s">
        <v>80</v>
      </c>
      <c r="AT136" s="200" t="s">
        <v>71</v>
      </c>
      <c r="AU136" s="200" t="s">
        <v>72</v>
      </c>
      <c r="AY136" s="199" t="s">
        <v>128</v>
      </c>
      <c r="BK136" s="201">
        <f>BK137+BK146+BK216+BK295+BK306</f>
        <v>0</v>
      </c>
    </row>
    <row r="137" spans="1:65" s="12" customFormat="1" ht="22.9" customHeight="1">
      <c r="B137" s="188"/>
      <c r="C137" s="189"/>
      <c r="D137" s="190" t="s">
        <v>71</v>
      </c>
      <c r="E137" s="202" t="s">
        <v>129</v>
      </c>
      <c r="F137" s="202" t="s">
        <v>130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SUM(P138:P145)</f>
        <v>0</v>
      </c>
      <c r="Q137" s="196"/>
      <c r="R137" s="197">
        <f>SUM(R138:R145)</f>
        <v>3.2376725</v>
      </c>
      <c r="S137" s="196"/>
      <c r="T137" s="198">
        <f>SUM(T138:T145)</f>
        <v>0</v>
      </c>
      <c r="AR137" s="199" t="s">
        <v>80</v>
      </c>
      <c r="AT137" s="200" t="s">
        <v>71</v>
      </c>
      <c r="AU137" s="200" t="s">
        <v>80</v>
      </c>
      <c r="AY137" s="199" t="s">
        <v>128</v>
      </c>
      <c r="BK137" s="201">
        <f>SUM(BK138:BK145)</f>
        <v>0</v>
      </c>
    </row>
    <row r="138" spans="1:65" s="2" customFormat="1" ht="21.75" customHeight="1">
      <c r="A138" s="35"/>
      <c r="B138" s="36"/>
      <c r="C138" s="204" t="s">
        <v>80</v>
      </c>
      <c r="D138" s="204" t="s">
        <v>131</v>
      </c>
      <c r="E138" s="205" t="s">
        <v>132</v>
      </c>
      <c r="F138" s="206" t="s">
        <v>133</v>
      </c>
      <c r="G138" s="207" t="s">
        <v>134</v>
      </c>
      <c r="H138" s="208">
        <v>1.2190000000000001</v>
      </c>
      <c r="I138" s="209"/>
      <c r="J138" s="210">
        <f>ROUND(I138*H138,2)</f>
        <v>0</v>
      </c>
      <c r="K138" s="206" t="s">
        <v>1</v>
      </c>
      <c r="L138" s="40"/>
      <c r="M138" s="211" t="s">
        <v>1</v>
      </c>
      <c r="N138" s="212" t="s">
        <v>37</v>
      </c>
      <c r="O138" s="72"/>
      <c r="P138" s="213">
        <f>O138*H138</f>
        <v>0</v>
      </c>
      <c r="Q138" s="213">
        <v>1.8774999999999999</v>
      </c>
      <c r="R138" s="213">
        <f>Q138*H138</f>
        <v>2.2886725000000001</v>
      </c>
      <c r="S138" s="213">
        <v>0</v>
      </c>
      <c r="T138" s="21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5" t="s">
        <v>135</v>
      </c>
      <c r="AT138" s="215" t="s">
        <v>131</v>
      </c>
      <c r="AU138" s="215" t="s">
        <v>82</v>
      </c>
      <c r="AY138" s="18" t="s">
        <v>128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8" t="s">
        <v>80</v>
      </c>
      <c r="BK138" s="216">
        <f>ROUND(I138*H138,2)</f>
        <v>0</v>
      </c>
      <c r="BL138" s="18" t="s">
        <v>135</v>
      </c>
      <c r="BM138" s="215" t="s">
        <v>136</v>
      </c>
    </row>
    <row r="139" spans="1:65" s="2" customFormat="1" ht="19.5">
      <c r="A139" s="35"/>
      <c r="B139" s="36"/>
      <c r="C139" s="37"/>
      <c r="D139" s="217" t="s">
        <v>137</v>
      </c>
      <c r="E139" s="37"/>
      <c r="F139" s="218" t="s">
        <v>133</v>
      </c>
      <c r="G139" s="37"/>
      <c r="H139" s="37"/>
      <c r="I139" s="116"/>
      <c r="J139" s="37"/>
      <c r="K139" s="37"/>
      <c r="L139" s="40"/>
      <c r="M139" s="219"/>
      <c r="N139" s="22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137</v>
      </c>
      <c r="AU139" s="18" t="s">
        <v>82</v>
      </c>
    </row>
    <row r="140" spans="1:65" s="13" customFormat="1" ht="11.25">
      <c r="B140" s="221"/>
      <c r="C140" s="222"/>
      <c r="D140" s="217" t="s">
        <v>138</v>
      </c>
      <c r="E140" s="223" t="s">
        <v>1</v>
      </c>
      <c r="F140" s="224" t="s">
        <v>139</v>
      </c>
      <c r="G140" s="222"/>
      <c r="H140" s="225">
        <v>0.378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138</v>
      </c>
      <c r="AU140" s="231" t="s">
        <v>82</v>
      </c>
      <c r="AV140" s="13" t="s">
        <v>82</v>
      </c>
      <c r="AW140" s="13" t="s">
        <v>29</v>
      </c>
      <c r="AX140" s="13" t="s">
        <v>72</v>
      </c>
      <c r="AY140" s="231" t="s">
        <v>128</v>
      </c>
    </row>
    <row r="141" spans="1:65" s="13" customFormat="1" ht="11.25">
      <c r="B141" s="221"/>
      <c r="C141" s="222"/>
      <c r="D141" s="217" t="s">
        <v>138</v>
      </c>
      <c r="E141" s="223" t="s">
        <v>1</v>
      </c>
      <c r="F141" s="224" t="s">
        <v>140</v>
      </c>
      <c r="G141" s="222"/>
      <c r="H141" s="225">
        <v>4.1000000000000002E-2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138</v>
      </c>
      <c r="AU141" s="231" t="s">
        <v>82</v>
      </c>
      <c r="AV141" s="13" t="s">
        <v>82</v>
      </c>
      <c r="AW141" s="13" t="s">
        <v>29</v>
      </c>
      <c r="AX141" s="13" t="s">
        <v>72</v>
      </c>
      <c r="AY141" s="231" t="s">
        <v>128</v>
      </c>
    </row>
    <row r="142" spans="1:65" s="13" customFormat="1" ht="11.25">
      <c r="B142" s="221"/>
      <c r="C142" s="222"/>
      <c r="D142" s="217" t="s">
        <v>138</v>
      </c>
      <c r="E142" s="223" t="s">
        <v>1</v>
      </c>
      <c r="F142" s="224" t="s">
        <v>141</v>
      </c>
      <c r="G142" s="222"/>
      <c r="H142" s="225">
        <v>0.8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138</v>
      </c>
      <c r="AU142" s="231" t="s">
        <v>82</v>
      </c>
      <c r="AV142" s="13" t="s">
        <v>82</v>
      </c>
      <c r="AW142" s="13" t="s">
        <v>29</v>
      </c>
      <c r="AX142" s="13" t="s">
        <v>72</v>
      </c>
      <c r="AY142" s="231" t="s">
        <v>128</v>
      </c>
    </row>
    <row r="143" spans="1:65" s="14" customFormat="1" ht="11.25">
      <c r="B143" s="232"/>
      <c r="C143" s="233"/>
      <c r="D143" s="217" t="s">
        <v>138</v>
      </c>
      <c r="E143" s="234" t="s">
        <v>1</v>
      </c>
      <c r="F143" s="235" t="s">
        <v>142</v>
      </c>
      <c r="G143" s="233"/>
      <c r="H143" s="236">
        <v>1.2190000000000001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138</v>
      </c>
      <c r="AU143" s="242" t="s">
        <v>82</v>
      </c>
      <c r="AV143" s="14" t="s">
        <v>135</v>
      </c>
      <c r="AW143" s="14" t="s">
        <v>29</v>
      </c>
      <c r="AX143" s="14" t="s">
        <v>80</v>
      </c>
      <c r="AY143" s="242" t="s">
        <v>128</v>
      </c>
    </row>
    <row r="144" spans="1:65" s="2" customFormat="1" ht="21.75" customHeight="1">
      <c r="A144" s="35"/>
      <c r="B144" s="36"/>
      <c r="C144" s="204" t="s">
        <v>82</v>
      </c>
      <c r="D144" s="204" t="s">
        <v>131</v>
      </c>
      <c r="E144" s="205" t="s">
        <v>143</v>
      </c>
      <c r="F144" s="206" t="s">
        <v>144</v>
      </c>
      <c r="G144" s="207" t="s">
        <v>134</v>
      </c>
      <c r="H144" s="208">
        <v>1</v>
      </c>
      <c r="I144" s="209"/>
      <c r="J144" s="210">
        <f>ROUND(I144*H144,2)</f>
        <v>0</v>
      </c>
      <c r="K144" s="206" t="s">
        <v>1</v>
      </c>
      <c r="L144" s="40"/>
      <c r="M144" s="211" t="s">
        <v>1</v>
      </c>
      <c r="N144" s="212" t="s">
        <v>37</v>
      </c>
      <c r="O144" s="72"/>
      <c r="P144" s="213">
        <f>O144*H144</f>
        <v>0</v>
      </c>
      <c r="Q144" s="213">
        <v>0.94899999999999995</v>
      </c>
      <c r="R144" s="213">
        <f>Q144*H144</f>
        <v>0.94899999999999995</v>
      </c>
      <c r="S144" s="213">
        <v>0</v>
      </c>
      <c r="T144" s="21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5" t="s">
        <v>135</v>
      </c>
      <c r="AT144" s="215" t="s">
        <v>131</v>
      </c>
      <c r="AU144" s="215" t="s">
        <v>82</v>
      </c>
      <c r="AY144" s="18" t="s">
        <v>128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8" t="s">
        <v>80</v>
      </c>
      <c r="BK144" s="216">
        <f>ROUND(I144*H144,2)</f>
        <v>0</v>
      </c>
      <c r="BL144" s="18" t="s">
        <v>135</v>
      </c>
      <c r="BM144" s="215" t="s">
        <v>145</v>
      </c>
    </row>
    <row r="145" spans="1:65" s="2" customFormat="1" ht="19.5">
      <c r="A145" s="35"/>
      <c r="B145" s="36"/>
      <c r="C145" s="37"/>
      <c r="D145" s="217" t="s">
        <v>137</v>
      </c>
      <c r="E145" s="37"/>
      <c r="F145" s="218" t="s">
        <v>144</v>
      </c>
      <c r="G145" s="37"/>
      <c r="H145" s="37"/>
      <c r="I145" s="116"/>
      <c r="J145" s="37"/>
      <c r="K145" s="37"/>
      <c r="L145" s="40"/>
      <c r="M145" s="219"/>
      <c r="N145" s="22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137</v>
      </c>
      <c r="AU145" s="18" t="s">
        <v>82</v>
      </c>
    </row>
    <row r="146" spans="1:65" s="12" customFormat="1" ht="22.9" customHeight="1">
      <c r="B146" s="188"/>
      <c r="C146" s="189"/>
      <c r="D146" s="190" t="s">
        <v>71</v>
      </c>
      <c r="E146" s="202" t="s">
        <v>146</v>
      </c>
      <c r="F146" s="202" t="s">
        <v>147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SUM(P147:P215)</f>
        <v>0</v>
      </c>
      <c r="Q146" s="196"/>
      <c r="R146" s="197">
        <f>SUM(R147:R215)</f>
        <v>8.1180635400000014</v>
      </c>
      <c r="S146" s="196"/>
      <c r="T146" s="198">
        <f>SUM(T147:T215)</f>
        <v>0</v>
      </c>
      <c r="AR146" s="199" t="s">
        <v>80</v>
      </c>
      <c r="AT146" s="200" t="s">
        <v>71</v>
      </c>
      <c r="AU146" s="200" t="s">
        <v>80</v>
      </c>
      <c r="AY146" s="199" t="s">
        <v>128</v>
      </c>
      <c r="BK146" s="201">
        <f>SUM(BK147:BK215)</f>
        <v>0</v>
      </c>
    </row>
    <row r="147" spans="1:65" s="2" customFormat="1" ht="21.75" customHeight="1">
      <c r="A147" s="35"/>
      <c r="B147" s="36"/>
      <c r="C147" s="204" t="s">
        <v>129</v>
      </c>
      <c r="D147" s="204" t="s">
        <v>131</v>
      </c>
      <c r="E147" s="205" t="s">
        <v>148</v>
      </c>
      <c r="F147" s="206" t="s">
        <v>149</v>
      </c>
      <c r="G147" s="207" t="s">
        <v>150</v>
      </c>
      <c r="H147" s="208">
        <v>3</v>
      </c>
      <c r="I147" s="209"/>
      <c r="J147" s="210">
        <f>ROUND(I147*H147,2)</f>
        <v>0</v>
      </c>
      <c r="K147" s="206" t="s">
        <v>1</v>
      </c>
      <c r="L147" s="40"/>
      <c r="M147" s="211" t="s">
        <v>1</v>
      </c>
      <c r="N147" s="212" t="s">
        <v>37</v>
      </c>
      <c r="O147" s="72"/>
      <c r="P147" s="213">
        <f>O147*H147</f>
        <v>0</v>
      </c>
      <c r="Q147" s="213">
        <v>2.2799999999999999E-3</v>
      </c>
      <c r="R147" s="213">
        <f>Q147*H147</f>
        <v>6.8399999999999997E-3</v>
      </c>
      <c r="S147" s="213">
        <v>0</v>
      </c>
      <c r="T147" s="21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5" t="s">
        <v>135</v>
      </c>
      <c r="AT147" s="215" t="s">
        <v>131</v>
      </c>
      <c r="AU147" s="215" t="s">
        <v>82</v>
      </c>
      <c r="AY147" s="18" t="s">
        <v>128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8" t="s">
        <v>80</v>
      </c>
      <c r="BK147" s="216">
        <f>ROUND(I147*H147,2)</f>
        <v>0</v>
      </c>
      <c r="BL147" s="18" t="s">
        <v>135</v>
      </c>
      <c r="BM147" s="215" t="s">
        <v>151</v>
      </c>
    </row>
    <row r="148" spans="1:65" s="2" customFormat="1" ht="19.5">
      <c r="A148" s="35"/>
      <c r="B148" s="36"/>
      <c r="C148" s="37"/>
      <c r="D148" s="217" t="s">
        <v>137</v>
      </c>
      <c r="E148" s="37"/>
      <c r="F148" s="218" t="s">
        <v>149</v>
      </c>
      <c r="G148" s="37"/>
      <c r="H148" s="37"/>
      <c r="I148" s="116"/>
      <c r="J148" s="37"/>
      <c r="K148" s="37"/>
      <c r="L148" s="40"/>
      <c r="M148" s="219"/>
      <c r="N148" s="22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137</v>
      </c>
      <c r="AU148" s="18" t="s">
        <v>82</v>
      </c>
    </row>
    <row r="149" spans="1:65" s="2" customFormat="1" ht="33" customHeight="1">
      <c r="A149" s="35"/>
      <c r="B149" s="36"/>
      <c r="C149" s="204" t="s">
        <v>135</v>
      </c>
      <c r="D149" s="204" t="s">
        <v>131</v>
      </c>
      <c r="E149" s="205" t="s">
        <v>152</v>
      </c>
      <c r="F149" s="206" t="s">
        <v>153</v>
      </c>
      <c r="G149" s="207" t="s">
        <v>150</v>
      </c>
      <c r="H149" s="208">
        <v>6</v>
      </c>
      <c r="I149" s="209"/>
      <c r="J149" s="210">
        <f>ROUND(I149*H149,2)</f>
        <v>0</v>
      </c>
      <c r="K149" s="206" t="s">
        <v>1</v>
      </c>
      <c r="L149" s="40"/>
      <c r="M149" s="211" t="s">
        <v>1</v>
      </c>
      <c r="N149" s="212" t="s">
        <v>37</v>
      </c>
      <c r="O149" s="72"/>
      <c r="P149" s="213">
        <f>O149*H149</f>
        <v>0</v>
      </c>
      <c r="Q149" s="213">
        <v>8.6999999999999994E-3</v>
      </c>
      <c r="R149" s="213">
        <f>Q149*H149</f>
        <v>5.2199999999999996E-2</v>
      </c>
      <c r="S149" s="213">
        <v>0</v>
      </c>
      <c r="T149" s="21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5" t="s">
        <v>135</v>
      </c>
      <c r="AT149" s="215" t="s">
        <v>131</v>
      </c>
      <c r="AU149" s="215" t="s">
        <v>82</v>
      </c>
      <c r="AY149" s="18" t="s">
        <v>128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80</v>
      </c>
      <c r="BK149" s="216">
        <f>ROUND(I149*H149,2)</f>
        <v>0</v>
      </c>
      <c r="BL149" s="18" t="s">
        <v>135</v>
      </c>
      <c r="BM149" s="215" t="s">
        <v>154</v>
      </c>
    </row>
    <row r="150" spans="1:65" s="2" customFormat="1" ht="19.5">
      <c r="A150" s="35"/>
      <c r="B150" s="36"/>
      <c r="C150" s="37"/>
      <c r="D150" s="217" t="s">
        <v>137</v>
      </c>
      <c r="E150" s="37"/>
      <c r="F150" s="218" t="s">
        <v>153</v>
      </c>
      <c r="G150" s="37"/>
      <c r="H150" s="37"/>
      <c r="I150" s="116"/>
      <c r="J150" s="37"/>
      <c r="K150" s="37"/>
      <c r="L150" s="40"/>
      <c r="M150" s="219"/>
      <c r="N150" s="22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137</v>
      </c>
      <c r="AU150" s="18" t="s">
        <v>82</v>
      </c>
    </row>
    <row r="151" spans="1:65" s="15" customFormat="1" ht="11.25">
      <c r="B151" s="243"/>
      <c r="C151" s="244"/>
      <c r="D151" s="217" t="s">
        <v>138</v>
      </c>
      <c r="E151" s="245" t="s">
        <v>1</v>
      </c>
      <c r="F151" s="246" t="s">
        <v>155</v>
      </c>
      <c r="G151" s="244"/>
      <c r="H151" s="245" t="s">
        <v>1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138</v>
      </c>
      <c r="AU151" s="252" t="s">
        <v>82</v>
      </c>
      <c r="AV151" s="15" t="s">
        <v>80</v>
      </c>
      <c r="AW151" s="15" t="s">
        <v>29</v>
      </c>
      <c r="AX151" s="15" t="s">
        <v>72</v>
      </c>
      <c r="AY151" s="252" t="s">
        <v>128</v>
      </c>
    </row>
    <row r="152" spans="1:65" s="13" customFormat="1" ht="11.25">
      <c r="B152" s="221"/>
      <c r="C152" s="222"/>
      <c r="D152" s="217" t="s">
        <v>138</v>
      </c>
      <c r="E152" s="223" t="s">
        <v>1</v>
      </c>
      <c r="F152" s="224" t="s">
        <v>146</v>
      </c>
      <c r="G152" s="222"/>
      <c r="H152" s="225">
        <v>6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138</v>
      </c>
      <c r="AU152" s="231" t="s">
        <v>82</v>
      </c>
      <c r="AV152" s="13" t="s">
        <v>82</v>
      </c>
      <c r="AW152" s="13" t="s">
        <v>29</v>
      </c>
      <c r="AX152" s="13" t="s">
        <v>80</v>
      </c>
      <c r="AY152" s="231" t="s">
        <v>128</v>
      </c>
    </row>
    <row r="153" spans="1:65" s="2" customFormat="1" ht="21.75" customHeight="1">
      <c r="A153" s="35"/>
      <c r="B153" s="36"/>
      <c r="C153" s="204" t="s">
        <v>156</v>
      </c>
      <c r="D153" s="204" t="s">
        <v>131</v>
      </c>
      <c r="E153" s="205" t="s">
        <v>157</v>
      </c>
      <c r="F153" s="206" t="s">
        <v>158</v>
      </c>
      <c r="G153" s="207" t="s">
        <v>150</v>
      </c>
      <c r="H153" s="208">
        <v>6</v>
      </c>
      <c r="I153" s="209"/>
      <c r="J153" s="210">
        <f>ROUND(I153*H153,2)</f>
        <v>0</v>
      </c>
      <c r="K153" s="206" t="s">
        <v>159</v>
      </c>
      <c r="L153" s="40"/>
      <c r="M153" s="211" t="s">
        <v>1</v>
      </c>
      <c r="N153" s="212" t="s">
        <v>37</v>
      </c>
      <c r="O153" s="72"/>
      <c r="P153" s="213">
        <f>O153*H153</f>
        <v>0</v>
      </c>
      <c r="Q153" s="213">
        <v>3.48E-3</v>
      </c>
      <c r="R153" s="213">
        <f>Q153*H153</f>
        <v>2.0879999999999999E-2</v>
      </c>
      <c r="S153" s="213">
        <v>0</v>
      </c>
      <c r="T153" s="21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135</v>
      </c>
      <c r="AT153" s="215" t="s">
        <v>131</v>
      </c>
      <c r="AU153" s="215" t="s">
        <v>82</v>
      </c>
      <c r="AY153" s="18" t="s">
        <v>128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80</v>
      </c>
      <c r="BK153" s="216">
        <f>ROUND(I153*H153,2)</f>
        <v>0</v>
      </c>
      <c r="BL153" s="18" t="s">
        <v>135</v>
      </c>
      <c r="BM153" s="215" t="s">
        <v>160</v>
      </c>
    </row>
    <row r="154" spans="1:65" s="2" customFormat="1" ht="39">
      <c r="A154" s="35"/>
      <c r="B154" s="36"/>
      <c r="C154" s="37"/>
      <c r="D154" s="217" t="s">
        <v>137</v>
      </c>
      <c r="E154" s="37"/>
      <c r="F154" s="218" t="s">
        <v>161</v>
      </c>
      <c r="G154" s="37"/>
      <c r="H154" s="37"/>
      <c r="I154" s="116"/>
      <c r="J154" s="37"/>
      <c r="K154" s="37"/>
      <c r="L154" s="40"/>
      <c r="M154" s="219"/>
      <c r="N154" s="22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137</v>
      </c>
      <c r="AU154" s="18" t="s">
        <v>82</v>
      </c>
    </row>
    <row r="155" spans="1:65" s="2" customFormat="1" ht="21.75" customHeight="1">
      <c r="A155" s="35"/>
      <c r="B155" s="36"/>
      <c r="C155" s="204" t="s">
        <v>146</v>
      </c>
      <c r="D155" s="204" t="s">
        <v>131</v>
      </c>
      <c r="E155" s="205" t="s">
        <v>162</v>
      </c>
      <c r="F155" s="206" t="s">
        <v>163</v>
      </c>
      <c r="G155" s="207" t="s">
        <v>150</v>
      </c>
      <c r="H155" s="208">
        <v>93.921999999999997</v>
      </c>
      <c r="I155" s="209"/>
      <c r="J155" s="210">
        <f>ROUND(I155*H155,2)</f>
        <v>0</v>
      </c>
      <c r="K155" s="206" t="s">
        <v>1</v>
      </c>
      <c r="L155" s="40"/>
      <c r="M155" s="211" t="s">
        <v>1</v>
      </c>
      <c r="N155" s="212" t="s">
        <v>37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135</v>
      </c>
      <c r="AT155" s="215" t="s">
        <v>131</v>
      </c>
      <c r="AU155" s="215" t="s">
        <v>82</v>
      </c>
      <c r="AY155" s="18" t="s">
        <v>128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80</v>
      </c>
      <c r="BK155" s="216">
        <f>ROUND(I155*H155,2)</f>
        <v>0</v>
      </c>
      <c r="BL155" s="18" t="s">
        <v>135</v>
      </c>
      <c r="BM155" s="215" t="s">
        <v>164</v>
      </c>
    </row>
    <row r="156" spans="1:65" s="2" customFormat="1" ht="11.25">
      <c r="A156" s="35"/>
      <c r="B156" s="36"/>
      <c r="C156" s="37"/>
      <c r="D156" s="217" t="s">
        <v>137</v>
      </c>
      <c r="E156" s="37"/>
      <c r="F156" s="218" t="s">
        <v>163</v>
      </c>
      <c r="G156" s="37"/>
      <c r="H156" s="37"/>
      <c r="I156" s="116"/>
      <c r="J156" s="37"/>
      <c r="K156" s="37"/>
      <c r="L156" s="40"/>
      <c r="M156" s="219"/>
      <c r="N156" s="220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137</v>
      </c>
      <c r="AU156" s="18" t="s">
        <v>82</v>
      </c>
    </row>
    <row r="157" spans="1:65" s="13" customFormat="1" ht="11.25">
      <c r="B157" s="221"/>
      <c r="C157" s="222"/>
      <c r="D157" s="217" t="s">
        <v>138</v>
      </c>
      <c r="E157" s="223" t="s">
        <v>1</v>
      </c>
      <c r="F157" s="224" t="s">
        <v>165</v>
      </c>
      <c r="G157" s="222"/>
      <c r="H157" s="225">
        <v>1.415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138</v>
      </c>
      <c r="AU157" s="231" t="s">
        <v>82</v>
      </c>
      <c r="AV157" s="13" t="s">
        <v>82</v>
      </c>
      <c r="AW157" s="13" t="s">
        <v>29</v>
      </c>
      <c r="AX157" s="13" t="s">
        <v>72</v>
      </c>
      <c r="AY157" s="231" t="s">
        <v>128</v>
      </c>
    </row>
    <row r="158" spans="1:65" s="13" customFormat="1" ht="11.25">
      <c r="B158" s="221"/>
      <c r="C158" s="222"/>
      <c r="D158" s="217" t="s">
        <v>138</v>
      </c>
      <c r="E158" s="223" t="s">
        <v>1</v>
      </c>
      <c r="F158" s="224" t="s">
        <v>166</v>
      </c>
      <c r="G158" s="222"/>
      <c r="H158" s="225">
        <v>11.872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138</v>
      </c>
      <c r="AU158" s="231" t="s">
        <v>82</v>
      </c>
      <c r="AV158" s="13" t="s">
        <v>82</v>
      </c>
      <c r="AW158" s="13" t="s">
        <v>29</v>
      </c>
      <c r="AX158" s="13" t="s">
        <v>72</v>
      </c>
      <c r="AY158" s="231" t="s">
        <v>128</v>
      </c>
    </row>
    <row r="159" spans="1:65" s="13" customFormat="1" ht="11.25">
      <c r="B159" s="221"/>
      <c r="C159" s="222"/>
      <c r="D159" s="217" t="s">
        <v>138</v>
      </c>
      <c r="E159" s="223" t="s">
        <v>1</v>
      </c>
      <c r="F159" s="224" t="s">
        <v>167</v>
      </c>
      <c r="G159" s="222"/>
      <c r="H159" s="225">
        <v>1.2470000000000001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138</v>
      </c>
      <c r="AU159" s="231" t="s">
        <v>82</v>
      </c>
      <c r="AV159" s="13" t="s">
        <v>82</v>
      </c>
      <c r="AW159" s="13" t="s">
        <v>29</v>
      </c>
      <c r="AX159" s="13" t="s">
        <v>72</v>
      </c>
      <c r="AY159" s="231" t="s">
        <v>128</v>
      </c>
    </row>
    <row r="160" spans="1:65" s="13" customFormat="1" ht="11.25">
      <c r="B160" s="221"/>
      <c r="C160" s="222"/>
      <c r="D160" s="217" t="s">
        <v>138</v>
      </c>
      <c r="E160" s="223" t="s">
        <v>1</v>
      </c>
      <c r="F160" s="224" t="s">
        <v>168</v>
      </c>
      <c r="G160" s="222"/>
      <c r="H160" s="225">
        <v>27.327999999999999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138</v>
      </c>
      <c r="AU160" s="231" t="s">
        <v>82</v>
      </c>
      <c r="AV160" s="13" t="s">
        <v>82</v>
      </c>
      <c r="AW160" s="13" t="s">
        <v>29</v>
      </c>
      <c r="AX160" s="13" t="s">
        <v>72</v>
      </c>
      <c r="AY160" s="231" t="s">
        <v>128</v>
      </c>
    </row>
    <row r="161" spans="1:65" s="13" customFormat="1" ht="11.25">
      <c r="B161" s="221"/>
      <c r="C161" s="222"/>
      <c r="D161" s="217" t="s">
        <v>138</v>
      </c>
      <c r="E161" s="223" t="s">
        <v>1</v>
      </c>
      <c r="F161" s="224" t="s">
        <v>169</v>
      </c>
      <c r="G161" s="222"/>
      <c r="H161" s="225">
        <v>19.079999999999998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138</v>
      </c>
      <c r="AU161" s="231" t="s">
        <v>82</v>
      </c>
      <c r="AV161" s="13" t="s">
        <v>82</v>
      </c>
      <c r="AW161" s="13" t="s">
        <v>29</v>
      </c>
      <c r="AX161" s="13" t="s">
        <v>72</v>
      </c>
      <c r="AY161" s="231" t="s">
        <v>128</v>
      </c>
    </row>
    <row r="162" spans="1:65" s="13" customFormat="1" ht="11.25">
      <c r="B162" s="221"/>
      <c r="C162" s="222"/>
      <c r="D162" s="217" t="s">
        <v>138</v>
      </c>
      <c r="E162" s="223" t="s">
        <v>1</v>
      </c>
      <c r="F162" s="224" t="s">
        <v>170</v>
      </c>
      <c r="G162" s="222"/>
      <c r="H162" s="225">
        <v>3.3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138</v>
      </c>
      <c r="AU162" s="231" t="s">
        <v>82</v>
      </c>
      <c r="AV162" s="13" t="s">
        <v>82</v>
      </c>
      <c r="AW162" s="13" t="s">
        <v>29</v>
      </c>
      <c r="AX162" s="13" t="s">
        <v>72</v>
      </c>
      <c r="AY162" s="231" t="s">
        <v>128</v>
      </c>
    </row>
    <row r="163" spans="1:65" s="13" customFormat="1" ht="11.25">
      <c r="B163" s="221"/>
      <c r="C163" s="222"/>
      <c r="D163" s="217" t="s">
        <v>138</v>
      </c>
      <c r="E163" s="223" t="s">
        <v>1</v>
      </c>
      <c r="F163" s="224" t="s">
        <v>171</v>
      </c>
      <c r="G163" s="222"/>
      <c r="H163" s="225">
        <v>2.83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138</v>
      </c>
      <c r="AU163" s="231" t="s">
        <v>82</v>
      </c>
      <c r="AV163" s="13" t="s">
        <v>82</v>
      </c>
      <c r="AW163" s="13" t="s">
        <v>29</v>
      </c>
      <c r="AX163" s="13" t="s">
        <v>72</v>
      </c>
      <c r="AY163" s="231" t="s">
        <v>128</v>
      </c>
    </row>
    <row r="164" spans="1:65" s="13" customFormat="1" ht="11.25">
      <c r="B164" s="221"/>
      <c r="C164" s="222"/>
      <c r="D164" s="217" t="s">
        <v>138</v>
      </c>
      <c r="E164" s="223" t="s">
        <v>1</v>
      </c>
      <c r="F164" s="224" t="s">
        <v>172</v>
      </c>
      <c r="G164" s="222"/>
      <c r="H164" s="225">
        <v>2.15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138</v>
      </c>
      <c r="AU164" s="231" t="s">
        <v>82</v>
      </c>
      <c r="AV164" s="13" t="s">
        <v>82</v>
      </c>
      <c r="AW164" s="13" t="s">
        <v>29</v>
      </c>
      <c r="AX164" s="13" t="s">
        <v>72</v>
      </c>
      <c r="AY164" s="231" t="s">
        <v>128</v>
      </c>
    </row>
    <row r="165" spans="1:65" s="13" customFormat="1" ht="11.25">
      <c r="B165" s="221"/>
      <c r="C165" s="222"/>
      <c r="D165" s="217" t="s">
        <v>138</v>
      </c>
      <c r="E165" s="223" t="s">
        <v>1</v>
      </c>
      <c r="F165" s="224" t="s">
        <v>173</v>
      </c>
      <c r="G165" s="222"/>
      <c r="H165" s="225">
        <v>8.84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138</v>
      </c>
      <c r="AU165" s="231" t="s">
        <v>82</v>
      </c>
      <c r="AV165" s="13" t="s">
        <v>82</v>
      </c>
      <c r="AW165" s="13" t="s">
        <v>29</v>
      </c>
      <c r="AX165" s="13" t="s">
        <v>72</v>
      </c>
      <c r="AY165" s="231" t="s">
        <v>128</v>
      </c>
    </row>
    <row r="166" spans="1:65" s="13" customFormat="1" ht="11.25">
      <c r="B166" s="221"/>
      <c r="C166" s="222"/>
      <c r="D166" s="217" t="s">
        <v>138</v>
      </c>
      <c r="E166" s="223" t="s">
        <v>1</v>
      </c>
      <c r="F166" s="224" t="s">
        <v>174</v>
      </c>
      <c r="G166" s="222"/>
      <c r="H166" s="225">
        <v>11.96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138</v>
      </c>
      <c r="AU166" s="231" t="s">
        <v>82</v>
      </c>
      <c r="AV166" s="13" t="s">
        <v>82</v>
      </c>
      <c r="AW166" s="13" t="s">
        <v>29</v>
      </c>
      <c r="AX166" s="13" t="s">
        <v>72</v>
      </c>
      <c r="AY166" s="231" t="s">
        <v>128</v>
      </c>
    </row>
    <row r="167" spans="1:65" s="13" customFormat="1" ht="11.25">
      <c r="B167" s="221"/>
      <c r="C167" s="222"/>
      <c r="D167" s="217" t="s">
        <v>138</v>
      </c>
      <c r="E167" s="223" t="s">
        <v>1</v>
      </c>
      <c r="F167" s="224" t="s">
        <v>175</v>
      </c>
      <c r="G167" s="222"/>
      <c r="H167" s="225">
        <v>3.9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138</v>
      </c>
      <c r="AU167" s="231" t="s">
        <v>82</v>
      </c>
      <c r="AV167" s="13" t="s">
        <v>82</v>
      </c>
      <c r="AW167" s="13" t="s">
        <v>29</v>
      </c>
      <c r="AX167" s="13" t="s">
        <v>72</v>
      </c>
      <c r="AY167" s="231" t="s">
        <v>128</v>
      </c>
    </row>
    <row r="168" spans="1:65" s="14" customFormat="1" ht="11.25">
      <c r="B168" s="232"/>
      <c r="C168" s="233"/>
      <c r="D168" s="217" t="s">
        <v>138</v>
      </c>
      <c r="E168" s="234" t="s">
        <v>1</v>
      </c>
      <c r="F168" s="235" t="s">
        <v>142</v>
      </c>
      <c r="G168" s="233"/>
      <c r="H168" s="236">
        <v>93.921999999999997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138</v>
      </c>
      <c r="AU168" s="242" t="s">
        <v>82</v>
      </c>
      <c r="AV168" s="14" t="s">
        <v>135</v>
      </c>
      <c r="AW168" s="14" t="s">
        <v>29</v>
      </c>
      <c r="AX168" s="14" t="s">
        <v>80</v>
      </c>
      <c r="AY168" s="242" t="s">
        <v>128</v>
      </c>
    </row>
    <row r="169" spans="1:65" s="2" customFormat="1" ht="16.5" customHeight="1">
      <c r="A169" s="35"/>
      <c r="B169" s="36"/>
      <c r="C169" s="204" t="s">
        <v>176</v>
      </c>
      <c r="D169" s="204" t="s">
        <v>131</v>
      </c>
      <c r="E169" s="205" t="s">
        <v>177</v>
      </c>
      <c r="F169" s="206" t="s">
        <v>178</v>
      </c>
      <c r="G169" s="207" t="s">
        <v>150</v>
      </c>
      <c r="H169" s="208">
        <v>551.79300000000001</v>
      </c>
      <c r="I169" s="209"/>
      <c r="J169" s="210">
        <f>ROUND(I169*H169,2)</f>
        <v>0</v>
      </c>
      <c r="K169" s="206" t="s">
        <v>1</v>
      </c>
      <c r="L169" s="40"/>
      <c r="M169" s="211" t="s">
        <v>1</v>
      </c>
      <c r="N169" s="212" t="s">
        <v>37</v>
      </c>
      <c r="O169" s="72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5" t="s">
        <v>135</v>
      </c>
      <c r="AT169" s="215" t="s">
        <v>131</v>
      </c>
      <c r="AU169" s="215" t="s">
        <v>82</v>
      </c>
      <c r="AY169" s="18" t="s">
        <v>128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8" t="s">
        <v>80</v>
      </c>
      <c r="BK169" s="216">
        <f>ROUND(I169*H169,2)</f>
        <v>0</v>
      </c>
      <c r="BL169" s="18" t="s">
        <v>135</v>
      </c>
      <c r="BM169" s="215" t="s">
        <v>179</v>
      </c>
    </row>
    <row r="170" spans="1:65" s="2" customFormat="1" ht="11.25">
      <c r="A170" s="35"/>
      <c r="B170" s="36"/>
      <c r="C170" s="37"/>
      <c r="D170" s="217" t="s">
        <v>137</v>
      </c>
      <c r="E170" s="37"/>
      <c r="F170" s="218" t="s">
        <v>178</v>
      </c>
      <c r="G170" s="37"/>
      <c r="H170" s="37"/>
      <c r="I170" s="116"/>
      <c r="J170" s="37"/>
      <c r="K170" s="37"/>
      <c r="L170" s="40"/>
      <c r="M170" s="219"/>
      <c r="N170" s="220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137</v>
      </c>
      <c r="AU170" s="18" t="s">
        <v>82</v>
      </c>
    </row>
    <row r="171" spans="1:65" s="2" customFormat="1" ht="16.5" customHeight="1">
      <c r="A171" s="35"/>
      <c r="B171" s="36"/>
      <c r="C171" s="204" t="s">
        <v>180</v>
      </c>
      <c r="D171" s="204" t="s">
        <v>131</v>
      </c>
      <c r="E171" s="205" t="s">
        <v>181</v>
      </c>
      <c r="F171" s="206" t="s">
        <v>182</v>
      </c>
      <c r="G171" s="207" t="s">
        <v>150</v>
      </c>
      <c r="H171" s="208">
        <v>551.79300000000001</v>
      </c>
      <c r="I171" s="209"/>
      <c r="J171" s="210">
        <f>ROUND(I171*H171,2)</f>
        <v>0</v>
      </c>
      <c r="K171" s="206" t="s">
        <v>1</v>
      </c>
      <c r="L171" s="40"/>
      <c r="M171" s="211" t="s">
        <v>1</v>
      </c>
      <c r="N171" s="212" t="s">
        <v>37</v>
      </c>
      <c r="O171" s="72"/>
      <c r="P171" s="213">
        <f>O171*H171</f>
        <v>0</v>
      </c>
      <c r="Q171" s="213">
        <v>2.5999999999999998E-4</v>
      </c>
      <c r="R171" s="213">
        <f>Q171*H171</f>
        <v>0.14346618</v>
      </c>
      <c r="S171" s="213">
        <v>0</v>
      </c>
      <c r="T171" s="21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5" t="s">
        <v>135</v>
      </c>
      <c r="AT171" s="215" t="s">
        <v>131</v>
      </c>
      <c r="AU171" s="215" t="s">
        <v>82</v>
      </c>
      <c r="AY171" s="18" t="s">
        <v>128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8" t="s">
        <v>80</v>
      </c>
      <c r="BK171" s="216">
        <f>ROUND(I171*H171,2)</f>
        <v>0</v>
      </c>
      <c r="BL171" s="18" t="s">
        <v>135</v>
      </c>
      <c r="BM171" s="215" t="s">
        <v>183</v>
      </c>
    </row>
    <row r="172" spans="1:65" s="2" customFormat="1" ht="11.25">
      <c r="A172" s="35"/>
      <c r="B172" s="36"/>
      <c r="C172" s="37"/>
      <c r="D172" s="217" t="s">
        <v>137</v>
      </c>
      <c r="E172" s="37"/>
      <c r="F172" s="218" t="s">
        <v>182</v>
      </c>
      <c r="G172" s="37"/>
      <c r="H172" s="37"/>
      <c r="I172" s="116"/>
      <c r="J172" s="37"/>
      <c r="K172" s="37"/>
      <c r="L172" s="40"/>
      <c r="M172" s="219"/>
      <c r="N172" s="220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137</v>
      </c>
      <c r="AU172" s="18" t="s">
        <v>82</v>
      </c>
    </row>
    <row r="173" spans="1:65" s="13" customFormat="1" ht="11.25">
      <c r="B173" s="221"/>
      <c r="C173" s="222"/>
      <c r="D173" s="217" t="s">
        <v>138</v>
      </c>
      <c r="E173" s="223" t="s">
        <v>1</v>
      </c>
      <c r="F173" s="224" t="s">
        <v>184</v>
      </c>
      <c r="G173" s="222"/>
      <c r="H173" s="225">
        <v>551.79300000000001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138</v>
      </c>
      <c r="AU173" s="231" t="s">
        <v>82</v>
      </c>
      <c r="AV173" s="13" t="s">
        <v>82</v>
      </c>
      <c r="AW173" s="13" t="s">
        <v>29</v>
      </c>
      <c r="AX173" s="13" t="s">
        <v>80</v>
      </c>
      <c r="AY173" s="231" t="s">
        <v>128</v>
      </c>
    </row>
    <row r="174" spans="1:65" s="2" customFormat="1" ht="33" customHeight="1">
      <c r="A174" s="35"/>
      <c r="B174" s="36"/>
      <c r="C174" s="204" t="s">
        <v>185</v>
      </c>
      <c r="D174" s="204" t="s">
        <v>131</v>
      </c>
      <c r="E174" s="205" t="s">
        <v>186</v>
      </c>
      <c r="F174" s="206" t="s">
        <v>187</v>
      </c>
      <c r="G174" s="207" t="s">
        <v>150</v>
      </c>
      <c r="H174" s="208">
        <v>475.44099999999997</v>
      </c>
      <c r="I174" s="209"/>
      <c r="J174" s="210">
        <f>ROUND(I174*H174,2)</f>
        <v>0</v>
      </c>
      <c r="K174" s="206" t="s">
        <v>1</v>
      </c>
      <c r="L174" s="40"/>
      <c r="M174" s="211" t="s">
        <v>1</v>
      </c>
      <c r="N174" s="212" t="s">
        <v>37</v>
      </c>
      <c r="O174" s="72"/>
      <c r="P174" s="213">
        <f>O174*H174</f>
        <v>0</v>
      </c>
      <c r="Q174" s="213">
        <v>8.6E-3</v>
      </c>
      <c r="R174" s="213">
        <f>Q174*H174</f>
        <v>4.0887925999999997</v>
      </c>
      <c r="S174" s="213">
        <v>0</v>
      </c>
      <c r="T174" s="21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5" t="s">
        <v>135</v>
      </c>
      <c r="AT174" s="215" t="s">
        <v>131</v>
      </c>
      <c r="AU174" s="215" t="s">
        <v>82</v>
      </c>
      <c r="AY174" s="18" t="s">
        <v>128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8" t="s">
        <v>80</v>
      </c>
      <c r="BK174" s="216">
        <f>ROUND(I174*H174,2)</f>
        <v>0</v>
      </c>
      <c r="BL174" s="18" t="s">
        <v>135</v>
      </c>
      <c r="BM174" s="215" t="s">
        <v>188</v>
      </c>
    </row>
    <row r="175" spans="1:65" s="2" customFormat="1" ht="19.5">
      <c r="A175" s="35"/>
      <c r="B175" s="36"/>
      <c r="C175" s="37"/>
      <c r="D175" s="217" t="s">
        <v>137</v>
      </c>
      <c r="E175" s="37"/>
      <c r="F175" s="218" t="s">
        <v>187</v>
      </c>
      <c r="G175" s="37"/>
      <c r="H175" s="37"/>
      <c r="I175" s="116"/>
      <c r="J175" s="37"/>
      <c r="K175" s="37"/>
      <c r="L175" s="40"/>
      <c r="M175" s="219"/>
      <c r="N175" s="22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137</v>
      </c>
      <c r="AU175" s="18" t="s">
        <v>82</v>
      </c>
    </row>
    <row r="176" spans="1:65" s="15" customFormat="1" ht="11.25">
      <c r="B176" s="243"/>
      <c r="C176" s="244"/>
      <c r="D176" s="217" t="s">
        <v>138</v>
      </c>
      <c r="E176" s="245" t="s">
        <v>1</v>
      </c>
      <c r="F176" s="246" t="s">
        <v>189</v>
      </c>
      <c r="G176" s="244"/>
      <c r="H176" s="245" t="s">
        <v>1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138</v>
      </c>
      <c r="AU176" s="252" t="s">
        <v>82</v>
      </c>
      <c r="AV176" s="15" t="s">
        <v>80</v>
      </c>
      <c r="AW176" s="15" t="s">
        <v>29</v>
      </c>
      <c r="AX176" s="15" t="s">
        <v>72</v>
      </c>
      <c r="AY176" s="252" t="s">
        <v>128</v>
      </c>
    </row>
    <row r="177" spans="1:65" s="13" customFormat="1" ht="11.25">
      <c r="B177" s="221"/>
      <c r="C177" s="222"/>
      <c r="D177" s="217" t="s">
        <v>138</v>
      </c>
      <c r="E177" s="223" t="s">
        <v>1</v>
      </c>
      <c r="F177" s="224" t="s">
        <v>190</v>
      </c>
      <c r="G177" s="222"/>
      <c r="H177" s="225">
        <v>538.86800000000005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138</v>
      </c>
      <c r="AU177" s="231" t="s">
        <v>82</v>
      </c>
      <c r="AV177" s="13" t="s">
        <v>82</v>
      </c>
      <c r="AW177" s="13" t="s">
        <v>29</v>
      </c>
      <c r="AX177" s="13" t="s">
        <v>72</v>
      </c>
      <c r="AY177" s="231" t="s">
        <v>128</v>
      </c>
    </row>
    <row r="178" spans="1:65" s="13" customFormat="1" ht="11.25">
      <c r="B178" s="221"/>
      <c r="C178" s="222"/>
      <c r="D178" s="217" t="s">
        <v>138</v>
      </c>
      <c r="E178" s="223" t="s">
        <v>1</v>
      </c>
      <c r="F178" s="224" t="s">
        <v>191</v>
      </c>
      <c r="G178" s="222"/>
      <c r="H178" s="225">
        <v>27.195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138</v>
      </c>
      <c r="AU178" s="231" t="s">
        <v>82</v>
      </c>
      <c r="AV178" s="13" t="s">
        <v>82</v>
      </c>
      <c r="AW178" s="13" t="s">
        <v>29</v>
      </c>
      <c r="AX178" s="13" t="s">
        <v>72</v>
      </c>
      <c r="AY178" s="231" t="s">
        <v>128</v>
      </c>
    </row>
    <row r="179" spans="1:65" s="15" customFormat="1" ht="11.25">
      <c r="B179" s="243"/>
      <c r="C179" s="244"/>
      <c r="D179" s="217" t="s">
        <v>138</v>
      </c>
      <c r="E179" s="245" t="s">
        <v>1</v>
      </c>
      <c r="F179" s="246" t="s">
        <v>192</v>
      </c>
      <c r="G179" s="244"/>
      <c r="H179" s="245" t="s">
        <v>1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138</v>
      </c>
      <c r="AU179" s="252" t="s">
        <v>82</v>
      </c>
      <c r="AV179" s="15" t="s">
        <v>80</v>
      </c>
      <c r="AW179" s="15" t="s">
        <v>29</v>
      </c>
      <c r="AX179" s="15" t="s">
        <v>72</v>
      </c>
      <c r="AY179" s="252" t="s">
        <v>128</v>
      </c>
    </row>
    <row r="180" spans="1:65" s="13" customFormat="1" ht="11.25">
      <c r="B180" s="221"/>
      <c r="C180" s="222"/>
      <c r="D180" s="217" t="s">
        <v>138</v>
      </c>
      <c r="E180" s="223" t="s">
        <v>1</v>
      </c>
      <c r="F180" s="224" t="s">
        <v>193</v>
      </c>
      <c r="G180" s="222"/>
      <c r="H180" s="225">
        <v>-1.415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138</v>
      </c>
      <c r="AU180" s="231" t="s">
        <v>82</v>
      </c>
      <c r="AV180" s="13" t="s">
        <v>82</v>
      </c>
      <c r="AW180" s="13" t="s">
        <v>29</v>
      </c>
      <c r="AX180" s="13" t="s">
        <v>72</v>
      </c>
      <c r="AY180" s="231" t="s">
        <v>128</v>
      </c>
    </row>
    <row r="181" spans="1:65" s="13" customFormat="1" ht="11.25">
      <c r="B181" s="221"/>
      <c r="C181" s="222"/>
      <c r="D181" s="217" t="s">
        <v>138</v>
      </c>
      <c r="E181" s="223" t="s">
        <v>1</v>
      </c>
      <c r="F181" s="224" t="s">
        <v>194</v>
      </c>
      <c r="G181" s="222"/>
      <c r="H181" s="225">
        <v>-11.872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138</v>
      </c>
      <c r="AU181" s="231" t="s">
        <v>82</v>
      </c>
      <c r="AV181" s="13" t="s">
        <v>82</v>
      </c>
      <c r="AW181" s="13" t="s">
        <v>29</v>
      </c>
      <c r="AX181" s="13" t="s">
        <v>72</v>
      </c>
      <c r="AY181" s="231" t="s">
        <v>128</v>
      </c>
    </row>
    <row r="182" spans="1:65" s="13" customFormat="1" ht="11.25">
      <c r="B182" s="221"/>
      <c r="C182" s="222"/>
      <c r="D182" s="217" t="s">
        <v>138</v>
      </c>
      <c r="E182" s="223" t="s">
        <v>1</v>
      </c>
      <c r="F182" s="224" t="s">
        <v>195</v>
      </c>
      <c r="G182" s="222"/>
      <c r="H182" s="225">
        <v>-1.2470000000000001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138</v>
      </c>
      <c r="AU182" s="231" t="s">
        <v>82</v>
      </c>
      <c r="AV182" s="13" t="s">
        <v>82</v>
      </c>
      <c r="AW182" s="13" t="s">
        <v>29</v>
      </c>
      <c r="AX182" s="13" t="s">
        <v>72</v>
      </c>
      <c r="AY182" s="231" t="s">
        <v>128</v>
      </c>
    </row>
    <row r="183" spans="1:65" s="13" customFormat="1" ht="11.25">
      <c r="B183" s="221"/>
      <c r="C183" s="222"/>
      <c r="D183" s="217" t="s">
        <v>138</v>
      </c>
      <c r="E183" s="223" t="s">
        <v>1</v>
      </c>
      <c r="F183" s="224" t="s">
        <v>196</v>
      </c>
      <c r="G183" s="222"/>
      <c r="H183" s="225">
        <v>-27.327999999999999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138</v>
      </c>
      <c r="AU183" s="231" t="s">
        <v>82</v>
      </c>
      <c r="AV183" s="13" t="s">
        <v>82</v>
      </c>
      <c r="AW183" s="13" t="s">
        <v>29</v>
      </c>
      <c r="AX183" s="13" t="s">
        <v>72</v>
      </c>
      <c r="AY183" s="231" t="s">
        <v>128</v>
      </c>
    </row>
    <row r="184" spans="1:65" s="13" customFormat="1" ht="11.25">
      <c r="B184" s="221"/>
      <c r="C184" s="222"/>
      <c r="D184" s="217" t="s">
        <v>138</v>
      </c>
      <c r="E184" s="223" t="s">
        <v>1</v>
      </c>
      <c r="F184" s="224" t="s">
        <v>197</v>
      </c>
      <c r="G184" s="222"/>
      <c r="H184" s="225">
        <v>-19.079999999999998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138</v>
      </c>
      <c r="AU184" s="231" t="s">
        <v>82</v>
      </c>
      <c r="AV184" s="13" t="s">
        <v>82</v>
      </c>
      <c r="AW184" s="13" t="s">
        <v>29</v>
      </c>
      <c r="AX184" s="13" t="s">
        <v>72</v>
      </c>
      <c r="AY184" s="231" t="s">
        <v>128</v>
      </c>
    </row>
    <row r="185" spans="1:65" s="13" customFormat="1" ht="11.25">
      <c r="B185" s="221"/>
      <c r="C185" s="222"/>
      <c r="D185" s="217" t="s">
        <v>138</v>
      </c>
      <c r="E185" s="223" t="s">
        <v>1</v>
      </c>
      <c r="F185" s="224" t="s">
        <v>198</v>
      </c>
      <c r="G185" s="222"/>
      <c r="H185" s="225">
        <v>-2.83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138</v>
      </c>
      <c r="AU185" s="231" t="s">
        <v>82</v>
      </c>
      <c r="AV185" s="13" t="s">
        <v>82</v>
      </c>
      <c r="AW185" s="13" t="s">
        <v>29</v>
      </c>
      <c r="AX185" s="13" t="s">
        <v>72</v>
      </c>
      <c r="AY185" s="231" t="s">
        <v>128</v>
      </c>
    </row>
    <row r="186" spans="1:65" s="13" customFormat="1" ht="11.25">
      <c r="B186" s="221"/>
      <c r="C186" s="222"/>
      <c r="D186" s="217" t="s">
        <v>138</v>
      </c>
      <c r="E186" s="223" t="s">
        <v>1</v>
      </c>
      <c r="F186" s="224" t="s">
        <v>199</v>
      </c>
      <c r="G186" s="222"/>
      <c r="H186" s="225">
        <v>-2.15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138</v>
      </c>
      <c r="AU186" s="231" t="s">
        <v>82</v>
      </c>
      <c r="AV186" s="13" t="s">
        <v>82</v>
      </c>
      <c r="AW186" s="13" t="s">
        <v>29</v>
      </c>
      <c r="AX186" s="13" t="s">
        <v>72</v>
      </c>
      <c r="AY186" s="231" t="s">
        <v>128</v>
      </c>
    </row>
    <row r="187" spans="1:65" s="13" customFormat="1" ht="11.25">
      <c r="B187" s="221"/>
      <c r="C187" s="222"/>
      <c r="D187" s="217" t="s">
        <v>138</v>
      </c>
      <c r="E187" s="223" t="s">
        <v>1</v>
      </c>
      <c r="F187" s="224" t="s">
        <v>200</v>
      </c>
      <c r="G187" s="222"/>
      <c r="H187" s="225">
        <v>-24.7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138</v>
      </c>
      <c r="AU187" s="231" t="s">
        <v>82</v>
      </c>
      <c r="AV187" s="13" t="s">
        <v>82</v>
      </c>
      <c r="AW187" s="13" t="s">
        <v>29</v>
      </c>
      <c r="AX187" s="13" t="s">
        <v>72</v>
      </c>
      <c r="AY187" s="231" t="s">
        <v>128</v>
      </c>
    </row>
    <row r="188" spans="1:65" s="14" customFormat="1" ht="11.25">
      <c r="B188" s="232"/>
      <c r="C188" s="233"/>
      <c r="D188" s="217" t="s">
        <v>138</v>
      </c>
      <c r="E188" s="234" t="s">
        <v>1</v>
      </c>
      <c r="F188" s="235" t="s">
        <v>142</v>
      </c>
      <c r="G188" s="233"/>
      <c r="H188" s="236">
        <v>475.44100000000032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138</v>
      </c>
      <c r="AU188" s="242" t="s">
        <v>82</v>
      </c>
      <c r="AV188" s="14" t="s">
        <v>135</v>
      </c>
      <c r="AW188" s="14" t="s">
        <v>29</v>
      </c>
      <c r="AX188" s="14" t="s">
        <v>80</v>
      </c>
      <c r="AY188" s="242" t="s">
        <v>128</v>
      </c>
    </row>
    <row r="189" spans="1:65" s="2" customFormat="1" ht="16.5" customHeight="1">
      <c r="A189" s="35"/>
      <c r="B189" s="36"/>
      <c r="C189" s="253" t="s">
        <v>201</v>
      </c>
      <c r="D189" s="253" t="s">
        <v>202</v>
      </c>
      <c r="E189" s="254" t="s">
        <v>203</v>
      </c>
      <c r="F189" s="255" t="s">
        <v>204</v>
      </c>
      <c r="G189" s="256" t="s">
        <v>150</v>
      </c>
      <c r="H189" s="257">
        <v>500.89100000000002</v>
      </c>
      <c r="I189" s="258"/>
      <c r="J189" s="259">
        <f>ROUND(I189*H189,2)</f>
        <v>0</v>
      </c>
      <c r="K189" s="255" t="s">
        <v>1</v>
      </c>
      <c r="L189" s="260"/>
      <c r="M189" s="261" t="s">
        <v>1</v>
      </c>
      <c r="N189" s="262" t="s">
        <v>37</v>
      </c>
      <c r="O189" s="72"/>
      <c r="P189" s="213">
        <f>O189*H189</f>
        <v>0</v>
      </c>
      <c r="Q189" s="213">
        <v>2.7200000000000002E-3</v>
      </c>
      <c r="R189" s="213">
        <f>Q189*H189</f>
        <v>1.3624235200000001</v>
      </c>
      <c r="S189" s="213">
        <v>0</v>
      </c>
      <c r="T189" s="21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5" t="s">
        <v>180</v>
      </c>
      <c r="AT189" s="215" t="s">
        <v>202</v>
      </c>
      <c r="AU189" s="215" t="s">
        <v>82</v>
      </c>
      <c r="AY189" s="18" t="s">
        <v>128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8" t="s">
        <v>80</v>
      </c>
      <c r="BK189" s="216">
        <f>ROUND(I189*H189,2)</f>
        <v>0</v>
      </c>
      <c r="BL189" s="18" t="s">
        <v>135</v>
      </c>
      <c r="BM189" s="215" t="s">
        <v>205</v>
      </c>
    </row>
    <row r="190" spans="1:65" s="2" customFormat="1" ht="11.25">
      <c r="A190" s="35"/>
      <c r="B190" s="36"/>
      <c r="C190" s="37"/>
      <c r="D190" s="217" t="s">
        <v>137</v>
      </c>
      <c r="E190" s="37"/>
      <c r="F190" s="218" t="s">
        <v>204</v>
      </c>
      <c r="G190" s="37"/>
      <c r="H190" s="37"/>
      <c r="I190" s="116"/>
      <c r="J190" s="37"/>
      <c r="K190" s="37"/>
      <c r="L190" s="40"/>
      <c r="M190" s="219"/>
      <c r="N190" s="22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137</v>
      </c>
      <c r="AU190" s="18" t="s">
        <v>82</v>
      </c>
    </row>
    <row r="191" spans="1:65" s="15" customFormat="1" ht="11.25">
      <c r="B191" s="243"/>
      <c r="C191" s="244"/>
      <c r="D191" s="217" t="s">
        <v>138</v>
      </c>
      <c r="E191" s="245" t="s">
        <v>1</v>
      </c>
      <c r="F191" s="246" t="s">
        <v>206</v>
      </c>
      <c r="G191" s="244"/>
      <c r="H191" s="245" t="s">
        <v>1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138</v>
      </c>
      <c r="AU191" s="252" t="s">
        <v>82</v>
      </c>
      <c r="AV191" s="15" t="s">
        <v>80</v>
      </c>
      <c r="AW191" s="15" t="s">
        <v>29</v>
      </c>
      <c r="AX191" s="15" t="s">
        <v>72</v>
      </c>
      <c r="AY191" s="252" t="s">
        <v>128</v>
      </c>
    </row>
    <row r="192" spans="1:65" s="13" customFormat="1" ht="11.25">
      <c r="B192" s="221"/>
      <c r="C192" s="222"/>
      <c r="D192" s="217" t="s">
        <v>138</v>
      </c>
      <c r="E192" s="223" t="s">
        <v>1</v>
      </c>
      <c r="F192" s="224" t="s">
        <v>207</v>
      </c>
      <c r="G192" s="222"/>
      <c r="H192" s="225">
        <v>484.95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138</v>
      </c>
      <c r="AU192" s="231" t="s">
        <v>82</v>
      </c>
      <c r="AV192" s="13" t="s">
        <v>82</v>
      </c>
      <c r="AW192" s="13" t="s">
        <v>29</v>
      </c>
      <c r="AX192" s="13" t="s">
        <v>72</v>
      </c>
      <c r="AY192" s="231" t="s">
        <v>128</v>
      </c>
    </row>
    <row r="193" spans="1:65" s="15" customFormat="1" ht="11.25">
      <c r="B193" s="243"/>
      <c r="C193" s="244"/>
      <c r="D193" s="217" t="s">
        <v>138</v>
      </c>
      <c r="E193" s="245" t="s">
        <v>1</v>
      </c>
      <c r="F193" s="246" t="s">
        <v>155</v>
      </c>
      <c r="G193" s="244"/>
      <c r="H193" s="245" t="s">
        <v>1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138</v>
      </c>
      <c r="AU193" s="252" t="s">
        <v>82</v>
      </c>
      <c r="AV193" s="15" t="s">
        <v>80</v>
      </c>
      <c r="AW193" s="15" t="s">
        <v>29</v>
      </c>
      <c r="AX193" s="15" t="s">
        <v>72</v>
      </c>
      <c r="AY193" s="252" t="s">
        <v>128</v>
      </c>
    </row>
    <row r="194" spans="1:65" s="13" customFormat="1" ht="11.25">
      <c r="B194" s="221"/>
      <c r="C194" s="222"/>
      <c r="D194" s="217" t="s">
        <v>138</v>
      </c>
      <c r="E194" s="223" t="s">
        <v>1</v>
      </c>
      <c r="F194" s="224" t="s">
        <v>208</v>
      </c>
      <c r="G194" s="222"/>
      <c r="H194" s="225">
        <v>6.12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138</v>
      </c>
      <c r="AU194" s="231" t="s">
        <v>82</v>
      </c>
      <c r="AV194" s="13" t="s">
        <v>82</v>
      </c>
      <c r="AW194" s="13" t="s">
        <v>29</v>
      </c>
      <c r="AX194" s="13" t="s">
        <v>72</v>
      </c>
      <c r="AY194" s="231" t="s">
        <v>128</v>
      </c>
    </row>
    <row r="195" spans="1:65" s="15" customFormat="1" ht="11.25">
      <c r="B195" s="243"/>
      <c r="C195" s="244"/>
      <c r="D195" s="217" t="s">
        <v>138</v>
      </c>
      <c r="E195" s="245" t="s">
        <v>1</v>
      </c>
      <c r="F195" s="246" t="s">
        <v>142</v>
      </c>
      <c r="G195" s="244"/>
      <c r="H195" s="245" t="s">
        <v>1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138</v>
      </c>
      <c r="AU195" s="252" t="s">
        <v>82</v>
      </c>
      <c r="AV195" s="15" t="s">
        <v>80</v>
      </c>
      <c r="AW195" s="15" t="s">
        <v>29</v>
      </c>
      <c r="AX195" s="15" t="s">
        <v>72</v>
      </c>
      <c r="AY195" s="252" t="s">
        <v>128</v>
      </c>
    </row>
    <row r="196" spans="1:65" s="13" customFormat="1" ht="11.25">
      <c r="B196" s="221"/>
      <c r="C196" s="222"/>
      <c r="D196" s="217" t="s">
        <v>138</v>
      </c>
      <c r="E196" s="223" t="s">
        <v>1</v>
      </c>
      <c r="F196" s="224" t="s">
        <v>209</v>
      </c>
      <c r="G196" s="222"/>
      <c r="H196" s="225">
        <v>500.89100000000002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138</v>
      </c>
      <c r="AU196" s="231" t="s">
        <v>82</v>
      </c>
      <c r="AV196" s="13" t="s">
        <v>82</v>
      </c>
      <c r="AW196" s="13" t="s">
        <v>29</v>
      </c>
      <c r="AX196" s="13" t="s">
        <v>80</v>
      </c>
      <c r="AY196" s="231" t="s">
        <v>128</v>
      </c>
    </row>
    <row r="197" spans="1:65" s="2" customFormat="1" ht="33" customHeight="1">
      <c r="A197" s="35"/>
      <c r="B197" s="36"/>
      <c r="C197" s="204" t="s">
        <v>210</v>
      </c>
      <c r="D197" s="204" t="s">
        <v>131</v>
      </c>
      <c r="E197" s="205" t="s">
        <v>211</v>
      </c>
      <c r="F197" s="206" t="s">
        <v>212</v>
      </c>
      <c r="G197" s="207" t="s">
        <v>150</v>
      </c>
      <c r="H197" s="208">
        <v>30.57</v>
      </c>
      <c r="I197" s="209"/>
      <c r="J197" s="210">
        <f>ROUND(I197*H197,2)</f>
        <v>0</v>
      </c>
      <c r="K197" s="206" t="s">
        <v>159</v>
      </c>
      <c r="L197" s="40"/>
      <c r="M197" s="211" t="s">
        <v>1</v>
      </c>
      <c r="N197" s="212" t="s">
        <v>37</v>
      </c>
      <c r="O197" s="72"/>
      <c r="P197" s="213">
        <f>O197*H197</f>
        <v>0</v>
      </c>
      <c r="Q197" s="213">
        <v>8.5199999999999998E-3</v>
      </c>
      <c r="R197" s="213">
        <f>Q197*H197</f>
        <v>0.26045639999999998</v>
      </c>
      <c r="S197" s="213">
        <v>0</v>
      </c>
      <c r="T197" s="21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5" t="s">
        <v>135</v>
      </c>
      <c r="AT197" s="215" t="s">
        <v>131</v>
      </c>
      <c r="AU197" s="215" t="s">
        <v>82</v>
      </c>
      <c r="AY197" s="18" t="s">
        <v>128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8" t="s">
        <v>80</v>
      </c>
      <c r="BK197" s="216">
        <f>ROUND(I197*H197,2)</f>
        <v>0</v>
      </c>
      <c r="BL197" s="18" t="s">
        <v>135</v>
      </c>
      <c r="BM197" s="215" t="s">
        <v>213</v>
      </c>
    </row>
    <row r="198" spans="1:65" s="2" customFormat="1" ht="29.25">
      <c r="A198" s="35"/>
      <c r="B198" s="36"/>
      <c r="C198" s="37"/>
      <c r="D198" s="217" t="s">
        <v>137</v>
      </c>
      <c r="E198" s="37"/>
      <c r="F198" s="218" t="s">
        <v>214</v>
      </c>
      <c r="G198" s="37"/>
      <c r="H198" s="37"/>
      <c r="I198" s="116"/>
      <c r="J198" s="37"/>
      <c r="K198" s="37"/>
      <c r="L198" s="40"/>
      <c r="M198" s="219"/>
      <c r="N198" s="220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137</v>
      </c>
      <c r="AU198" s="18" t="s">
        <v>82</v>
      </c>
    </row>
    <row r="199" spans="1:65" s="2" customFormat="1" ht="21.75" customHeight="1">
      <c r="A199" s="35"/>
      <c r="B199" s="36"/>
      <c r="C199" s="253" t="s">
        <v>215</v>
      </c>
      <c r="D199" s="253" t="s">
        <v>202</v>
      </c>
      <c r="E199" s="254" t="s">
        <v>216</v>
      </c>
      <c r="F199" s="255" t="s">
        <v>217</v>
      </c>
      <c r="G199" s="256" t="s">
        <v>150</v>
      </c>
      <c r="H199" s="257">
        <v>31.805</v>
      </c>
      <c r="I199" s="258"/>
      <c r="J199" s="259">
        <f>ROUND(I199*H199,2)</f>
        <v>0</v>
      </c>
      <c r="K199" s="255" t="s">
        <v>159</v>
      </c>
      <c r="L199" s="260"/>
      <c r="M199" s="261" t="s">
        <v>1</v>
      </c>
      <c r="N199" s="262" t="s">
        <v>37</v>
      </c>
      <c r="O199" s="72"/>
      <c r="P199" s="213">
        <f>O199*H199</f>
        <v>0</v>
      </c>
      <c r="Q199" s="213">
        <v>4.1999999999999997E-3</v>
      </c>
      <c r="R199" s="213">
        <f>Q199*H199</f>
        <v>0.13358099999999998</v>
      </c>
      <c r="S199" s="213">
        <v>0</v>
      </c>
      <c r="T199" s="21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5" t="s">
        <v>180</v>
      </c>
      <c r="AT199" s="215" t="s">
        <v>202</v>
      </c>
      <c r="AU199" s="215" t="s">
        <v>82</v>
      </c>
      <c r="AY199" s="18" t="s">
        <v>128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8" t="s">
        <v>80</v>
      </c>
      <c r="BK199" s="216">
        <f>ROUND(I199*H199,2)</f>
        <v>0</v>
      </c>
      <c r="BL199" s="18" t="s">
        <v>135</v>
      </c>
      <c r="BM199" s="215" t="s">
        <v>218</v>
      </c>
    </row>
    <row r="200" spans="1:65" s="2" customFormat="1" ht="19.5">
      <c r="A200" s="35"/>
      <c r="B200" s="36"/>
      <c r="C200" s="37"/>
      <c r="D200" s="217" t="s">
        <v>137</v>
      </c>
      <c r="E200" s="37"/>
      <c r="F200" s="218" t="s">
        <v>217</v>
      </c>
      <c r="G200" s="37"/>
      <c r="H200" s="37"/>
      <c r="I200" s="116"/>
      <c r="J200" s="37"/>
      <c r="K200" s="37"/>
      <c r="L200" s="40"/>
      <c r="M200" s="219"/>
      <c r="N200" s="220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137</v>
      </c>
      <c r="AU200" s="18" t="s">
        <v>82</v>
      </c>
    </row>
    <row r="201" spans="1:65" s="15" customFormat="1" ht="11.25">
      <c r="B201" s="243"/>
      <c r="C201" s="244"/>
      <c r="D201" s="217" t="s">
        <v>138</v>
      </c>
      <c r="E201" s="245" t="s">
        <v>1</v>
      </c>
      <c r="F201" s="246" t="s">
        <v>219</v>
      </c>
      <c r="G201" s="244"/>
      <c r="H201" s="245" t="s">
        <v>1</v>
      </c>
      <c r="I201" s="247"/>
      <c r="J201" s="244"/>
      <c r="K201" s="244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138</v>
      </c>
      <c r="AU201" s="252" t="s">
        <v>82</v>
      </c>
      <c r="AV201" s="15" t="s">
        <v>80</v>
      </c>
      <c r="AW201" s="15" t="s">
        <v>29</v>
      </c>
      <c r="AX201" s="15" t="s">
        <v>72</v>
      </c>
      <c r="AY201" s="252" t="s">
        <v>128</v>
      </c>
    </row>
    <row r="202" spans="1:65" s="13" customFormat="1" ht="11.25">
      <c r="B202" s="221"/>
      <c r="C202" s="222"/>
      <c r="D202" s="217" t="s">
        <v>138</v>
      </c>
      <c r="E202" s="223" t="s">
        <v>1</v>
      </c>
      <c r="F202" s="224" t="s">
        <v>220</v>
      </c>
      <c r="G202" s="222"/>
      <c r="H202" s="225">
        <v>31.181000000000001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138</v>
      </c>
      <c r="AU202" s="231" t="s">
        <v>82</v>
      </c>
      <c r="AV202" s="13" t="s">
        <v>82</v>
      </c>
      <c r="AW202" s="13" t="s">
        <v>29</v>
      </c>
      <c r="AX202" s="13" t="s">
        <v>72</v>
      </c>
      <c r="AY202" s="231" t="s">
        <v>128</v>
      </c>
    </row>
    <row r="203" spans="1:65" s="13" customFormat="1" ht="11.25">
      <c r="B203" s="221"/>
      <c r="C203" s="222"/>
      <c r="D203" s="217" t="s">
        <v>138</v>
      </c>
      <c r="E203" s="223" t="s">
        <v>1</v>
      </c>
      <c r="F203" s="224" t="s">
        <v>221</v>
      </c>
      <c r="G203" s="222"/>
      <c r="H203" s="225">
        <v>31.805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138</v>
      </c>
      <c r="AU203" s="231" t="s">
        <v>82</v>
      </c>
      <c r="AV203" s="13" t="s">
        <v>82</v>
      </c>
      <c r="AW203" s="13" t="s">
        <v>29</v>
      </c>
      <c r="AX203" s="13" t="s">
        <v>80</v>
      </c>
      <c r="AY203" s="231" t="s">
        <v>128</v>
      </c>
    </row>
    <row r="204" spans="1:65" s="2" customFormat="1" ht="33" customHeight="1">
      <c r="A204" s="35"/>
      <c r="B204" s="36"/>
      <c r="C204" s="204" t="s">
        <v>222</v>
      </c>
      <c r="D204" s="204" t="s">
        <v>131</v>
      </c>
      <c r="E204" s="205" t="s">
        <v>223</v>
      </c>
      <c r="F204" s="206" t="s">
        <v>224</v>
      </c>
      <c r="G204" s="207" t="s">
        <v>225</v>
      </c>
      <c r="H204" s="208">
        <v>50.017000000000003</v>
      </c>
      <c r="I204" s="209"/>
      <c r="J204" s="210">
        <f>ROUND(I204*H204,2)</f>
        <v>0</v>
      </c>
      <c r="K204" s="206" t="s">
        <v>159</v>
      </c>
      <c r="L204" s="40"/>
      <c r="M204" s="211" t="s">
        <v>1</v>
      </c>
      <c r="N204" s="212" t="s">
        <v>37</v>
      </c>
      <c r="O204" s="72"/>
      <c r="P204" s="213">
        <f>O204*H204</f>
        <v>0</v>
      </c>
      <c r="Q204" s="213">
        <v>1.7600000000000001E-3</v>
      </c>
      <c r="R204" s="213">
        <f>Q204*H204</f>
        <v>8.8029920000000011E-2</v>
      </c>
      <c r="S204" s="213">
        <v>0</v>
      </c>
      <c r="T204" s="21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5" t="s">
        <v>135</v>
      </c>
      <c r="AT204" s="215" t="s">
        <v>131</v>
      </c>
      <c r="AU204" s="215" t="s">
        <v>82</v>
      </c>
      <c r="AY204" s="18" t="s">
        <v>128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8" t="s">
        <v>80</v>
      </c>
      <c r="BK204" s="216">
        <f>ROUND(I204*H204,2)</f>
        <v>0</v>
      </c>
      <c r="BL204" s="18" t="s">
        <v>135</v>
      </c>
      <c r="BM204" s="215" t="s">
        <v>226</v>
      </c>
    </row>
    <row r="205" spans="1:65" s="2" customFormat="1" ht="29.25">
      <c r="A205" s="35"/>
      <c r="B205" s="36"/>
      <c r="C205" s="37"/>
      <c r="D205" s="217" t="s">
        <v>137</v>
      </c>
      <c r="E205" s="37"/>
      <c r="F205" s="218" t="s">
        <v>227</v>
      </c>
      <c r="G205" s="37"/>
      <c r="H205" s="37"/>
      <c r="I205" s="116"/>
      <c r="J205" s="37"/>
      <c r="K205" s="37"/>
      <c r="L205" s="40"/>
      <c r="M205" s="219"/>
      <c r="N205" s="220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137</v>
      </c>
      <c r="AU205" s="18" t="s">
        <v>82</v>
      </c>
    </row>
    <row r="206" spans="1:65" s="2" customFormat="1" ht="16.5" customHeight="1">
      <c r="A206" s="35"/>
      <c r="B206" s="36"/>
      <c r="C206" s="253" t="s">
        <v>228</v>
      </c>
      <c r="D206" s="253" t="s">
        <v>202</v>
      </c>
      <c r="E206" s="254" t="s">
        <v>229</v>
      </c>
      <c r="F206" s="255" t="s">
        <v>230</v>
      </c>
      <c r="G206" s="256" t="s">
        <v>150</v>
      </c>
      <c r="H206" s="257">
        <v>60.521000000000001</v>
      </c>
      <c r="I206" s="258"/>
      <c r="J206" s="259">
        <f>ROUND(I206*H206,2)</f>
        <v>0</v>
      </c>
      <c r="K206" s="255" t="s">
        <v>1</v>
      </c>
      <c r="L206" s="260"/>
      <c r="M206" s="261" t="s">
        <v>1</v>
      </c>
      <c r="N206" s="262" t="s">
        <v>37</v>
      </c>
      <c r="O206" s="72"/>
      <c r="P206" s="213">
        <f>O206*H206</f>
        <v>0</v>
      </c>
      <c r="Q206" s="213">
        <v>6.8000000000000005E-4</v>
      </c>
      <c r="R206" s="213">
        <f>Q206*H206</f>
        <v>4.1154280000000001E-2</v>
      </c>
      <c r="S206" s="213">
        <v>0</v>
      </c>
      <c r="T206" s="21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5" t="s">
        <v>180</v>
      </c>
      <c r="AT206" s="215" t="s">
        <v>202</v>
      </c>
      <c r="AU206" s="215" t="s">
        <v>82</v>
      </c>
      <c r="AY206" s="18" t="s">
        <v>128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8" t="s">
        <v>80</v>
      </c>
      <c r="BK206" s="216">
        <f>ROUND(I206*H206,2)</f>
        <v>0</v>
      </c>
      <c r="BL206" s="18" t="s">
        <v>135</v>
      </c>
      <c r="BM206" s="215" t="s">
        <v>231</v>
      </c>
    </row>
    <row r="207" spans="1:65" s="2" customFormat="1" ht="11.25">
      <c r="A207" s="35"/>
      <c r="B207" s="36"/>
      <c r="C207" s="37"/>
      <c r="D207" s="217" t="s">
        <v>137</v>
      </c>
      <c r="E207" s="37"/>
      <c r="F207" s="218" t="s">
        <v>230</v>
      </c>
      <c r="G207" s="37"/>
      <c r="H207" s="37"/>
      <c r="I207" s="116"/>
      <c r="J207" s="37"/>
      <c r="K207" s="37"/>
      <c r="L207" s="40"/>
      <c r="M207" s="219"/>
      <c r="N207" s="220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137</v>
      </c>
      <c r="AU207" s="18" t="s">
        <v>82</v>
      </c>
    </row>
    <row r="208" spans="1:65" s="15" customFormat="1" ht="11.25">
      <c r="B208" s="243"/>
      <c r="C208" s="244"/>
      <c r="D208" s="217" t="s">
        <v>138</v>
      </c>
      <c r="E208" s="245" t="s">
        <v>1</v>
      </c>
      <c r="F208" s="246" t="s">
        <v>232</v>
      </c>
      <c r="G208" s="244"/>
      <c r="H208" s="245" t="s">
        <v>1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138</v>
      </c>
      <c r="AU208" s="252" t="s">
        <v>82</v>
      </c>
      <c r="AV208" s="15" t="s">
        <v>80</v>
      </c>
      <c r="AW208" s="15" t="s">
        <v>29</v>
      </c>
      <c r="AX208" s="15" t="s">
        <v>72</v>
      </c>
      <c r="AY208" s="252" t="s">
        <v>128</v>
      </c>
    </row>
    <row r="209" spans="1:65" s="13" customFormat="1" ht="11.25">
      <c r="B209" s="221"/>
      <c r="C209" s="222"/>
      <c r="D209" s="217" t="s">
        <v>138</v>
      </c>
      <c r="E209" s="223" t="s">
        <v>1</v>
      </c>
      <c r="F209" s="224" t="s">
        <v>233</v>
      </c>
      <c r="G209" s="222"/>
      <c r="H209" s="225">
        <v>55.018999999999998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138</v>
      </c>
      <c r="AU209" s="231" t="s">
        <v>82</v>
      </c>
      <c r="AV209" s="13" t="s">
        <v>82</v>
      </c>
      <c r="AW209" s="13" t="s">
        <v>29</v>
      </c>
      <c r="AX209" s="13" t="s">
        <v>72</v>
      </c>
      <c r="AY209" s="231" t="s">
        <v>128</v>
      </c>
    </row>
    <row r="210" spans="1:65" s="13" customFormat="1" ht="11.25">
      <c r="B210" s="221"/>
      <c r="C210" s="222"/>
      <c r="D210" s="217" t="s">
        <v>138</v>
      </c>
      <c r="E210" s="223" t="s">
        <v>1</v>
      </c>
      <c r="F210" s="224" t="s">
        <v>234</v>
      </c>
      <c r="G210" s="222"/>
      <c r="H210" s="225">
        <v>60.521000000000001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138</v>
      </c>
      <c r="AU210" s="231" t="s">
        <v>82</v>
      </c>
      <c r="AV210" s="13" t="s">
        <v>82</v>
      </c>
      <c r="AW210" s="13" t="s">
        <v>29</v>
      </c>
      <c r="AX210" s="13" t="s">
        <v>80</v>
      </c>
      <c r="AY210" s="231" t="s">
        <v>128</v>
      </c>
    </row>
    <row r="211" spans="1:65" s="2" customFormat="1" ht="21.75" customHeight="1">
      <c r="A211" s="35"/>
      <c r="B211" s="36"/>
      <c r="C211" s="204" t="s">
        <v>8</v>
      </c>
      <c r="D211" s="204" t="s">
        <v>131</v>
      </c>
      <c r="E211" s="205" t="s">
        <v>235</v>
      </c>
      <c r="F211" s="206" t="s">
        <v>236</v>
      </c>
      <c r="G211" s="207" t="s">
        <v>150</v>
      </c>
      <c r="H211" s="208">
        <v>551.79300000000001</v>
      </c>
      <c r="I211" s="209"/>
      <c r="J211" s="210">
        <f>ROUND(I211*H211,2)</f>
        <v>0</v>
      </c>
      <c r="K211" s="206" t="s">
        <v>1</v>
      </c>
      <c r="L211" s="40"/>
      <c r="M211" s="211" t="s">
        <v>1</v>
      </c>
      <c r="N211" s="212" t="s">
        <v>37</v>
      </c>
      <c r="O211" s="72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5" t="s">
        <v>135</v>
      </c>
      <c r="AT211" s="215" t="s">
        <v>131</v>
      </c>
      <c r="AU211" s="215" t="s">
        <v>82</v>
      </c>
      <c r="AY211" s="18" t="s">
        <v>128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8" t="s">
        <v>80</v>
      </c>
      <c r="BK211" s="216">
        <f>ROUND(I211*H211,2)</f>
        <v>0</v>
      </c>
      <c r="BL211" s="18" t="s">
        <v>135</v>
      </c>
      <c r="BM211" s="215" t="s">
        <v>237</v>
      </c>
    </row>
    <row r="212" spans="1:65" s="2" customFormat="1" ht="19.5">
      <c r="A212" s="35"/>
      <c r="B212" s="36"/>
      <c r="C212" s="37"/>
      <c r="D212" s="217" t="s">
        <v>137</v>
      </c>
      <c r="E212" s="37"/>
      <c r="F212" s="218" t="s">
        <v>236</v>
      </c>
      <c r="G212" s="37"/>
      <c r="H212" s="37"/>
      <c r="I212" s="116"/>
      <c r="J212" s="37"/>
      <c r="K212" s="37"/>
      <c r="L212" s="40"/>
      <c r="M212" s="219"/>
      <c r="N212" s="220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137</v>
      </c>
      <c r="AU212" s="18" t="s">
        <v>82</v>
      </c>
    </row>
    <row r="213" spans="1:65" s="2" customFormat="1" ht="21.75" customHeight="1">
      <c r="A213" s="35"/>
      <c r="B213" s="36"/>
      <c r="C213" s="204" t="s">
        <v>238</v>
      </c>
      <c r="D213" s="204" t="s">
        <v>131</v>
      </c>
      <c r="E213" s="205" t="s">
        <v>239</v>
      </c>
      <c r="F213" s="206" t="s">
        <v>240</v>
      </c>
      <c r="G213" s="207" t="s">
        <v>150</v>
      </c>
      <c r="H213" s="208">
        <v>551.79300000000001</v>
      </c>
      <c r="I213" s="209"/>
      <c r="J213" s="210">
        <f>ROUND(I213*H213,2)</f>
        <v>0</v>
      </c>
      <c r="K213" s="206" t="s">
        <v>159</v>
      </c>
      <c r="L213" s="40"/>
      <c r="M213" s="211" t="s">
        <v>1</v>
      </c>
      <c r="N213" s="212" t="s">
        <v>37</v>
      </c>
      <c r="O213" s="72"/>
      <c r="P213" s="213">
        <f>O213*H213</f>
        <v>0</v>
      </c>
      <c r="Q213" s="213">
        <v>3.48E-3</v>
      </c>
      <c r="R213" s="213">
        <f>Q213*H213</f>
        <v>1.9202396400000001</v>
      </c>
      <c r="S213" s="213">
        <v>0</v>
      </c>
      <c r="T213" s="21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5" t="s">
        <v>135</v>
      </c>
      <c r="AT213" s="215" t="s">
        <v>131</v>
      </c>
      <c r="AU213" s="215" t="s">
        <v>82</v>
      </c>
      <c r="AY213" s="18" t="s">
        <v>128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8" t="s">
        <v>80</v>
      </c>
      <c r="BK213" s="216">
        <f>ROUND(I213*H213,2)</f>
        <v>0</v>
      </c>
      <c r="BL213" s="18" t="s">
        <v>135</v>
      </c>
      <c r="BM213" s="215" t="s">
        <v>241</v>
      </c>
    </row>
    <row r="214" spans="1:65" s="2" customFormat="1" ht="39">
      <c r="A214" s="35"/>
      <c r="B214" s="36"/>
      <c r="C214" s="37"/>
      <c r="D214" s="217" t="s">
        <v>137</v>
      </c>
      <c r="E214" s="37"/>
      <c r="F214" s="218" t="s">
        <v>242</v>
      </c>
      <c r="G214" s="37"/>
      <c r="H214" s="37"/>
      <c r="I214" s="116"/>
      <c r="J214" s="37"/>
      <c r="K214" s="37"/>
      <c r="L214" s="40"/>
      <c r="M214" s="219"/>
      <c r="N214" s="220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137</v>
      </c>
      <c r="AU214" s="18" t="s">
        <v>82</v>
      </c>
    </row>
    <row r="215" spans="1:65" s="13" customFormat="1" ht="11.25">
      <c r="B215" s="221"/>
      <c r="C215" s="222"/>
      <c r="D215" s="217" t="s">
        <v>138</v>
      </c>
      <c r="E215" s="223" t="s">
        <v>1</v>
      </c>
      <c r="F215" s="224" t="s">
        <v>243</v>
      </c>
      <c r="G215" s="222"/>
      <c r="H215" s="225">
        <v>551.79300000000001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138</v>
      </c>
      <c r="AU215" s="231" t="s">
        <v>82</v>
      </c>
      <c r="AV215" s="13" t="s">
        <v>82</v>
      </c>
      <c r="AW215" s="13" t="s">
        <v>29</v>
      </c>
      <c r="AX215" s="13" t="s">
        <v>80</v>
      </c>
      <c r="AY215" s="231" t="s">
        <v>128</v>
      </c>
    </row>
    <row r="216" spans="1:65" s="12" customFormat="1" ht="22.9" customHeight="1">
      <c r="B216" s="188"/>
      <c r="C216" s="189"/>
      <c r="D216" s="190" t="s">
        <v>71</v>
      </c>
      <c r="E216" s="202" t="s">
        <v>185</v>
      </c>
      <c r="F216" s="202" t="s">
        <v>244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P217+SUM(P218:P284)</f>
        <v>0</v>
      </c>
      <c r="Q216" s="196"/>
      <c r="R216" s="197">
        <f>R217+SUM(R218:R284)</f>
        <v>1.1750400000000001</v>
      </c>
      <c r="S216" s="196"/>
      <c r="T216" s="198">
        <f>T217+SUM(T218:T284)</f>
        <v>14.593904</v>
      </c>
      <c r="AR216" s="199" t="s">
        <v>80</v>
      </c>
      <c r="AT216" s="200" t="s">
        <v>71</v>
      </c>
      <c r="AU216" s="200" t="s">
        <v>80</v>
      </c>
      <c r="AY216" s="199" t="s">
        <v>128</v>
      </c>
      <c r="BK216" s="201">
        <f>BK217+SUM(BK218:BK284)</f>
        <v>0</v>
      </c>
    </row>
    <row r="217" spans="1:65" s="2" customFormat="1" ht="21.75" customHeight="1">
      <c r="A217" s="35"/>
      <c r="B217" s="36"/>
      <c r="C217" s="204" t="s">
        <v>245</v>
      </c>
      <c r="D217" s="204" t="s">
        <v>131</v>
      </c>
      <c r="E217" s="205" t="s">
        <v>246</v>
      </c>
      <c r="F217" s="206" t="s">
        <v>247</v>
      </c>
      <c r="G217" s="207" t="s">
        <v>150</v>
      </c>
      <c r="H217" s="208">
        <v>158.11600000000001</v>
      </c>
      <c r="I217" s="209"/>
      <c r="J217" s="210">
        <f>ROUND(I217*H217,2)</f>
        <v>0</v>
      </c>
      <c r="K217" s="206" t="s">
        <v>1</v>
      </c>
      <c r="L217" s="40"/>
      <c r="M217" s="211" t="s">
        <v>1</v>
      </c>
      <c r="N217" s="212" t="s">
        <v>37</v>
      </c>
      <c r="O217" s="72"/>
      <c r="P217" s="213">
        <f>O217*H217</f>
        <v>0</v>
      </c>
      <c r="Q217" s="213">
        <v>0</v>
      </c>
      <c r="R217" s="213">
        <f>Q217*H217</f>
        <v>0</v>
      </c>
      <c r="S217" s="213">
        <v>8.8999999999999996E-2</v>
      </c>
      <c r="T217" s="214">
        <f>S217*H217</f>
        <v>14.072324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5" t="s">
        <v>135</v>
      </c>
      <c r="AT217" s="215" t="s">
        <v>131</v>
      </c>
      <c r="AU217" s="215" t="s">
        <v>82</v>
      </c>
      <c r="AY217" s="18" t="s">
        <v>128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8" t="s">
        <v>80</v>
      </c>
      <c r="BK217" s="216">
        <f>ROUND(I217*H217,2)</f>
        <v>0</v>
      </c>
      <c r="BL217" s="18" t="s">
        <v>135</v>
      </c>
      <c r="BM217" s="215" t="s">
        <v>248</v>
      </c>
    </row>
    <row r="218" spans="1:65" s="2" customFormat="1" ht="19.5">
      <c r="A218" s="35"/>
      <c r="B218" s="36"/>
      <c r="C218" s="37"/>
      <c r="D218" s="217" t="s">
        <v>137</v>
      </c>
      <c r="E218" s="37"/>
      <c r="F218" s="218" t="s">
        <v>247</v>
      </c>
      <c r="G218" s="37"/>
      <c r="H218" s="37"/>
      <c r="I218" s="116"/>
      <c r="J218" s="37"/>
      <c r="K218" s="37"/>
      <c r="L218" s="40"/>
      <c r="M218" s="219"/>
      <c r="N218" s="220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137</v>
      </c>
      <c r="AU218" s="18" t="s">
        <v>82</v>
      </c>
    </row>
    <row r="219" spans="1:65" s="15" customFormat="1" ht="11.25">
      <c r="B219" s="243"/>
      <c r="C219" s="244"/>
      <c r="D219" s="217" t="s">
        <v>138</v>
      </c>
      <c r="E219" s="245" t="s">
        <v>1</v>
      </c>
      <c r="F219" s="246" t="s">
        <v>249</v>
      </c>
      <c r="G219" s="244"/>
      <c r="H219" s="245" t="s">
        <v>1</v>
      </c>
      <c r="I219" s="247"/>
      <c r="J219" s="244"/>
      <c r="K219" s="244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138</v>
      </c>
      <c r="AU219" s="252" t="s">
        <v>82</v>
      </c>
      <c r="AV219" s="15" t="s">
        <v>80</v>
      </c>
      <c r="AW219" s="15" t="s">
        <v>29</v>
      </c>
      <c r="AX219" s="15" t="s">
        <v>72</v>
      </c>
      <c r="AY219" s="252" t="s">
        <v>128</v>
      </c>
    </row>
    <row r="220" spans="1:65" s="13" customFormat="1" ht="11.25">
      <c r="B220" s="221"/>
      <c r="C220" s="222"/>
      <c r="D220" s="217" t="s">
        <v>138</v>
      </c>
      <c r="E220" s="223" t="s">
        <v>1</v>
      </c>
      <c r="F220" s="224" t="s">
        <v>250</v>
      </c>
      <c r="G220" s="222"/>
      <c r="H220" s="225">
        <v>21.56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138</v>
      </c>
      <c r="AU220" s="231" t="s">
        <v>82</v>
      </c>
      <c r="AV220" s="13" t="s">
        <v>82</v>
      </c>
      <c r="AW220" s="13" t="s">
        <v>29</v>
      </c>
      <c r="AX220" s="13" t="s">
        <v>72</v>
      </c>
      <c r="AY220" s="231" t="s">
        <v>128</v>
      </c>
    </row>
    <row r="221" spans="1:65" s="13" customFormat="1" ht="11.25">
      <c r="B221" s="221"/>
      <c r="C221" s="222"/>
      <c r="D221" s="217" t="s">
        <v>138</v>
      </c>
      <c r="E221" s="223" t="s">
        <v>1</v>
      </c>
      <c r="F221" s="224" t="s">
        <v>193</v>
      </c>
      <c r="G221" s="222"/>
      <c r="H221" s="225">
        <v>-1.415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138</v>
      </c>
      <c r="AU221" s="231" t="s">
        <v>82</v>
      </c>
      <c r="AV221" s="13" t="s">
        <v>82</v>
      </c>
      <c r="AW221" s="13" t="s">
        <v>29</v>
      </c>
      <c r="AX221" s="13" t="s">
        <v>72</v>
      </c>
      <c r="AY221" s="231" t="s">
        <v>128</v>
      </c>
    </row>
    <row r="222" spans="1:65" s="13" customFormat="1" ht="11.25">
      <c r="B222" s="221"/>
      <c r="C222" s="222"/>
      <c r="D222" s="217" t="s">
        <v>138</v>
      </c>
      <c r="E222" s="223" t="s">
        <v>1</v>
      </c>
      <c r="F222" s="224" t="s">
        <v>251</v>
      </c>
      <c r="G222" s="222"/>
      <c r="H222" s="225">
        <v>-2.968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138</v>
      </c>
      <c r="AU222" s="231" t="s">
        <v>82</v>
      </c>
      <c r="AV222" s="13" t="s">
        <v>82</v>
      </c>
      <c r="AW222" s="13" t="s">
        <v>29</v>
      </c>
      <c r="AX222" s="13" t="s">
        <v>72</v>
      </c>
      <c r="AY222" s="231" t="s">
        <v>128</v>
      </c>
    </row>
    <row r="223" spans="1:65" s="13" customFormat="1" ht="11.25">
      <c r="B223" s="221"/>
      <c r="C223" s="222"/>
      <c r="D223" s="217" t="s">
        <v>138</v>
      </c>
      <c r="E223" s="223" t="s">
        <v>1</v>
      </c>
      <c r="F223" s="224" t="s">
        <v>252</v>
      </c>
      <c r="G223" s="222"/>
      <c r="H223" s="225">
        <v>6.585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138</v>
      </c>
      <c r="AU223" s="231" t="s">
        <v>82</v>
      </c>
      <c r="AV223" s="13" t="s">
        <v>82</v>
      </c>
      <c r="AW223" s="13" t="s">
        <v>29</v>
      </c>
      <c r="AX223" s="13" t="s">
        <v>72</v>
      </c>
      <c r="AY223" s="231" t="s">
        <v>128</v>
      </c>
    </row>
    <row r="224" spans="1:65" s="13" customFormat="1" ht="11.25">
      <c r="B224" s="221"/>
      <c r="C224" s="222"/>
      <c r="D224" s="217" t="s">
        <v>138</v>
      </c>
      <c r="E224" s="223" t="s">
        <v>1</v>
      </c>
      <c r="F224" s="224" t="s">
        <v>253</v>
      </c>
      <c r="G224" s="222"/>
      <c r="H224" s="225">
        <v>-1.08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138</v>
      </c>
      <c r="AU224" s="231" t="s">
        <v>82</v>
      </c>
      <c r="AV224" s="13" t="s">
        <v>82</v>
      </c>
      <c r="AW224" s="13" t="s">
        <v>29</v>
      </c>
      <c r="AX224" s="13" t="s">
        <v>72</v>
      </c>
      <c r="AY224" s="231" t="s">
        <v>128</v>
      </c>
    </row>
    <row r="225" spans="2:51" s="13" customFormat="1" ht="11.25">
      <c r="B225" s="221"/>
      <c r="C225" s="222"/>
      <c r="D225" s="217" t="s">
        <v>138</v>
      </c>
      <c r="E225" s="223" t="s">
        <v>1</v>
      </c>
      <c r="F225" s="224" t="s">
        <v>254</v>
      </c>
      <c r="G225" s="222"/>
      <c r="H225" s="225">
        <v>0.96299999999999997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138</v>
      </c>
      <c r="AU225" s="231" t="s">
        <v>82</v>
      </c>
      <c r="AV225" s="13" t="s">
        <v>82</v>
      </c>
      <c r="AW225" s="13" t="s">
        <v>29</v>
      </c>
      <c r="AX225" s="13" t="s">
        <v>72</v>
      </c>
      <c r="AY225" s="231" t="s">
        <v>128</v>
      </c>
    </row>
    <row r="226" spans="2:51" s="16" customFormat="1" ht="11.25">
      <c r="B226" s="263"/>
      <c r="C226" s="264"/>
      <c r="D226" s="217" t="s">
        <v>138</v>
      </c>
      <c r="E226" s="265" t="s">
        <v>1</v>
      </c>
      <c r="F226" s="266" t="s">
        <v>255</v>
      </c>
      <c r="G226" s="264"/>
      <c r="H226" s="267">
        <v>23.645000000000003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AT226" s="273" t="s">
        <v>138</v>
      </c>
      <c r="AU226" s="273" t="s">
        <v>82</v>
      </c>
      <c r="AV226" s="16" t="s">
        <v>129</v>
      </c>
      <c r="AW226" s="16" t="s">
        <v>29</v>
      </c>
      <c r="AX226" s="16" t="s">
        <v>72</v>
      </c>
      <c r="AY226" s="273" t="s">
        <v>128</v>
      </c>
    </row>
    <row r="227" spans="2:51" s="13" customFormat="1" ht="11.25">
      <c r="B227" s="221"/>
      <c r="C227" s="222"/>
      <c r="D227" s="217" t="s">
        <v>138</v>
      </c>
      <c r="E227" s="223" t="s">
        <v>1</v>
      </c>
      <c r="F227" s="224" t="s">
        <v>256</v>
      </c>
      <c r="G227" s="222"/>
      <c r="H227" s="225">
        <v>53.9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138</v>
      </c>
      <c r="AU227" s="231" t="s">
        <v>82</v>
      </c>
      <c r="AV227" s="13" t="s">
        <v>82</v>
      </c>
      <c r="AW227" s="13" t="s">
        <v>29</v>
      </c>
      <c r="AX227" s="13" t="s">
        <v>72</v>
      </c>
      <c r="AY227" s="231" t="s">
        <v>128</v>
      </c>
    </row>
    <row r="228" spans="2:51" s="13" customFormat="1" ht="11.25">
      <c r="B228" s="221"/>
      <c r="C228" s="222"/>
      <c r="D228" s="217" t="s">
        <v>138</v>
      </c>
      <c r="E228" s="223" t="s">
        <v>1</v>
      </c>
      <c r="F228" s="224" t="s">
        <v>257</v>
      </c>
      <c r="G228" s="222"/>
      <c r="H228" s="225">
        <v>-2.7330000000000001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138</v>
      </c>
      <c r="AU228" s="231" t="s">
        <v>82</v>
      </c>
      <c r="AV228" s="13" t="s">
        <v>82</v>
      </c>
      <c r="AW228" s="13" t="s">
        <v>29</v>
      </c>
      <c r="AX228" s="13" t="s">
        <v>72</v>
      </c>
      <c r="AY228" s="231" t="s">
        <v>128</v>
      </c>
    </row>
    <row r="229" spans="2:51" s="13" customFormat="1" ht="11.25">
      <c r="B229" s="221"/>
      <c r="C229" s="222"/>
      <c r="D229" s="217" t="s">
        <v>138</v>
      </c>
      <c r="E229" s="223" t="s">
        <v>1</v>
      </c>
      <c r="F229" s="224" t="s">
        <v>199</v>
      </c>
      <c r="G229" s="222"/>
      <c r="H229" s="225">
        <v>-2.15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138</v>
      </c>
      <c r="AU229" s="231" t="s">
        <v>82</v>
      </c>
      <c r="AV229" s="13" t="s">
        <v>82</v>
      </c>
      <c r="AW229" s="13" t="s">
        <v>29</v>
      </c>
      <c r="AX229" s="13" t="s">
        <v>72</v>
      </c>
      <c r="AY229" s="231" t="s">
        <v>128</v>
      </c>
    </row>
    <row r="230" spans="2:51" s="13" customFormat="1" ht="11.25">
      <c r="B230" s="221"/>
      <c r="C230" s="222"/>
      <c r="D230" s="217" t="s">
        <v>138</v>
      </c>
      <c r="E230" s="223" t="s">
        <v>1</v>
      </c>
      <c r="F230" s="224" t="s">
        <v>258</v>
      </c>
      <c r="G230" s="222"/>
      <c r="H230" s="225">
        <v>-6.36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138</v>
      </c>
      <c r="AU230" s="231" t="s">
        <v>82</v>
      </c>
      <c r="AV230" s="13" t="s">
        <v>82</v>
      </c>
      <c r="AW230" s="13" t="s">
        <v>29</v>
      </c>
      <c r="AX230" s="13" t="s">
        <v>72</v>
      </c>
      <c r="AY230" s="231" t="s">
        <v>128</v>
      </c>
    </row>
    <row r="231" spans="2:51" s="13" customFormat="1" ht="11.25">
      <c r="B231" s="221"/>
      <c r="C231" s="222"/>
      <c r="D231" s="217" t="s">
        <v>138</v>
      </c>
      <c r="E231" s="223" t="s">
        <v>1</v>
      </c>
      <c r="F231" s="224" t="s">
        <v>259</v>
      </c>
      <c r="G231" s="222"/>
      <c r="H231" s="225">
        <v>-5.6980000000000004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138</v>
      </c>
      <c r="AU231" s="231" t="s">
        <v>82</v>
      </c>
      <c r="AV231" s="13" t="s">
        <v>82</v>
      </c>
      <c r="AW231" s="13" t="s">
        <v>29</v>
      </c>
      <c r="AX231" s="13" t="s">
        <v>72</v>
      </c>
      <c r="AY231" s="231" t="s">
        <v>128</v>
      </c>
    </row>
    <row r="232" spans="2:51" s="13" customFormat="1" ht="11.25">
      <c r="B232" s="221"/>
      <c r="C232" s="222"/>
      <c r="D232" s="217" t="s">
        <v>138</v>
      </c>
      <c r="E232" s="223" t="s">
        <v>1</v>
      </c>
      <c r="F232" s="224" t="s">
        <v>260</v>
      </c>
      <c r="G232" s="222"/>
      <c r="H232" s="225">
        <v>0.70199999999999996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138</v>
      </c>
      <c r="AU232" s="231" t="s">
        <v>82</v>
      </c>
      <c r="AV232" s="13" t="s">
        <v>82</v>
      </c>
      <c r="AW232" s="13" t="s">
        <v>29</v>
      </c>
      <c r="AX232" s="13" t="s">
        <v>72</v>
      </c>
      <c r="AY232" s="231" t="s">
        <v>128</v>
      </c>
    </row>
    <row r="233" spans="2:51" s="13" customFormat="1" ht="11.25">
      <c r="B233" s="221"/>
      <c r="C233" s="222"/>
      <c r="D233" s="217" t="s">
        <v>138</v>
      </c>
      <c r="E233" s="223" t="s">
        <v>1</v>
      </c>
      <c r="F233" s="224" t="s">
        <v>261</v>
      </c>
      <c r="G233" s="222"/>
      <c r="H233" s="225">
        <v>0.91200000000000003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138</v>
      </c>
      <c r="AU233" s="231" t="s">
        <v>82</v>
      </c>
      <c r="AV233" s="13" t="s">
        <v>82</v>
      </c>
      <c r="AW233" s="13" t="s">
        <v>29</v>
      </c>
      <c r="AX233" s="13" t="s">
        <v>72</v>
      </c>
      <c r="AY233" s="231" t="s">
        <v>128</v>
      </c>
    </row>
    <row r="234" spans="2:51" s="13" customFormat="1" ht="11.25">
      <c r="B234" s="221"/>
      <c r="C234" s="222"/>
      <c r="D234" s="217" t="s">
        <v>138</v>
      </c>
      <c r="E234" s="223" t="s">
        <v>1</v>
      </c>
      <c r="F234" s="224" t="s">
        <v>262</v>
      </c>
      <c r="G234" s="222"/>
      <c r="H234" s="225">
        <v>1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138</v>
      </c>
      <c r="AU234" s="231" t="s">
        <v>82</v>
      </c>
      <c r="AV234" s="13" t="s">
        <v>82</v>
      </c>
      <c r="AW234" s="13" t="s">
        <v>29</v>
      </c>
      <c r="AX234" s="13" t="s">
        <v>72</v>
      </c>
      <c r="AY234" s="231" t="s">
        <v>128</v>
      </c>
    </row>
    <row r="235" spans="2:51" s="13" customFormat="1" ht="11.25">
      <c r="B235" s="221"/>
      <c r="C235" s="222"/>
      <c r="D235" s="217" t="s">
        <v>138</v>
      </c>
      <c r="E235" s="223" t="s">
        <v>1</v>
      </c>
      <c r="F235" s="224" t="s">
        <v>263</v>
      </c>
      <c r="G235" s="222"/>
      <c r="H235" s="225">
        <v>13.86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138</v>
      </c>
      <c r="AU235" s="231" t="s">
        <v>82</v>
      </c>
      <c r="AV235" s="13" t="s">
        <v>82</v>
      </c>
      <c r="AW235" s="13" t="s">
        <v>29</v>
      </c>
      <c r="AX235" s="13" t="s">
        <v>72</v>
      </c>
      <c r="AY235" s="231" t="s">
        <v>128</v>
      </c>
    </row>
    <row r="236" spans="2:51" s="13" customFormat="1" ht="11.25">
      <c r="B236" s="221"/>
      <c r="C236" s="222"/>
      <c r="D236" s="217" t="s">
        <v>138</v>
      </c>
      <c r="E236" s="223" t="s">
        <v>1</v>
      </c>
      <c r="F236" s="224" t="s">
        <v>264</v>
      </c>
      <c r="G236" s="222"/>
      <c r="H236" s="225">
        <v>-3.9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138</v>
      </c>
      <c r="AU236" s="231" t="s">
        <v>82</v>
      </c>
      <c r="AV236" s="13" t="s">
        <v>82</v>
      </c>
      <c r="AW236" s="13" t="s">
        <v>29</v>
      </c>
      <c r="AX236" s="13" t="s">
        <v>72</v>
      </c>
      <c r="AY236" s="231" t="s">
        <v>128</v>
      </c>
    </row>
    <row r="237" spans="2:51" s="16" customFormat="1" ht="11.25">
      <c r="B237" s="263"/>
      <c r="C237" s="264"/>
      <c r="D237" s="217" t="s">
        <v>138</v>
      </c>
      <c r="E237" s="265" t="s">
        <v>1</v>
      </c>
      <c r="F237" s="266" t="s">
        <v>255</v>
      </c>
      <c r="G237" s="264"/>
      <c r="H237" s="267">
        <v>49.533000000000001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AT237" s="273" t="s">
        <v>138</v>
      </c>
      <c r="AU237" s="273" t="s">
        <v>82</v>
      </c>
      <c r="AV237" s="16" t="s">
        <v>129</v>
      </c>
      <c r="AW237" s="16" t="s">
        <v>29</v>
      </c>
      <c r="AX237" s="16" t="s">
        <v>72</v>
      </c>
      <c r="AY237" s="273" t="s">
        <v>128</v>
      </c>
    </row>
    <row r="238" spans="2:51" s="13" customFormat="1" ht="11.25">
      <c r="B238" s="221"/>
      <c r="C238" s="222"/>
      <c r="D238" s="217" t="s">
        <v>138</v>
      </c>
      <c r="E238" s="223" t="s">
        <v>1</v>
      </c>
      <c r="F238" s="224" t="s">
        <v>265</v>
      </c>
      <c r="G238" s="222"/>
      <c r="H238" s="225">
        <v>4.08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138</v>
      </c>
      <c r="AU238" s="231" t="s">
        <v>82</v>
      </c>
      <c r="AV238" s="13" t="s">
        <v>82</v>
      </c>
      <c r="AW238" s="13" t="s">
        <v>29</v>
      </c>
      <c r="AX238" s="13" t="s">
        <v>72</v>
      </c>
      <c r="AY238" s="231" t="s">
        <v>128</v>
      </c>
    </row>
    <row r="239" spans="2:51" s="13" customFormat="1" ht="11.25">
      <c r="B239" s="221"/>
      <c r="C239" s="222"/>
      <c r="D239" s="217" t="s">
        <v>138</v>
      </c>
      <c r="E239" s="223" t="s">
        <v>1</v>
      </c>
      <c r="F239" s="224" t="s">
        <v>266</v>
      </c>
      <c r="G239" s="222"/>
      <c r="H239" s="225">
        <v>-0.33600000000000002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138</v>
      </c>
      <c r="AU239" s="231" t="s">
        <v>82</v>
      </c>
      <c r="AV239" s="13" t="s">
        <v>82</v>
      </c>
      <c r="AW239" s="13" t="s">
        <v>29</v>
      </c>
      <c r="AX239" s="13" t="s">
        <v>72</v>
      </c>
      <c r="AY239" s="231" t="s">
        <v>128</v>
      </c>
    </row>
    <row r="240" spans="2:51" s="13" customFormat="1" ht="11.25">
      <c r="B240" s="221"/>
      <c r="C240" s="222"/>
      <c r="D240" s="217" t="s">
        <v>138</v>
      </c>
      <c r="E240" s="223" t="s">
        <v>1</v>
      </c>
      <c r="F240" s="224" t="s">
        <v>267</v>
      </c>
      <c r="G240" s="222"/>
      <c r="H240" s="225">
        <v>40.81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138</v>
      </c>
      <c r="AU240" s="231" t="s">
        <v>82</v>
      </c>
      <c r="AV240" s="13" t="s">
        <v>82</v>
      </c>
      <c r="AW240" s="13" t="s">
        <v>29</v>
      </c>
      <c r="AX240" s="13" t="s">
        <v>72</v>
      </c>
      <c r="AY240" s="231" t="s">
        <v>128</v>
      </c>
    </row>
    <row r="241" spans="1:65" s="13" customFormat="1" ht="11.25">
      <c r="B241" s="221"/>
      <c r="C241" s="222"/>
      <c r="D241" s="217" t="s">
        <v>138</v>
      </c>
      <c r="E241" s="223" t="s">
        <v>1</v>
      </c>
      <c r="F241" s="224" t="s">
        <v>198</v>
      </c>
      <c r="G241" s="222"/>
      <c r="H241" s="225">
        <v>-2.83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138</v>
      </c>
      <c r="AU241" s="231" t="s">
        <v>82</v>
      </c>
      <c r="AV241" s="13" t="s">
        <v>82</v>
      </c>
      <c r="AW241" s="13" t="s">
        <v>29</v>
      </c>
      <c r="AX241" s="13" t="s">
        <v>72</v>
      </c>
      <c r="AY241" s="231" t="s">
        <v>128</v>
      </c>
    </row>
    <row r="242" spans="1:65" s="13" customFormat="1" ht="11.25">
      <c r="B242" s="221"/>
      <c r="C242" s="222"/>
      <c r="D242" s="217" t="s">
        <v>138</v>
      </c>
      <c r="E242" s="223" t="s">
        <v>1</v>
      </c>
      <c r="F242" s="224" t="s">
        <v>268</v>
      </c>
      <c r="G242" s="222"/>
      <c r="H242" s="225">
        <v>-13.78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138</v>
      </c>
      <c r="AU242" s="231" t="s">
        <v>82</v>
      </c>
      <c r="AV242" s="13" t="s">
        <v>82</v>
      </c>
      <c r="AW242" s="13" t="s">
        <v>29</v>
      </c>
      <c r="AX242" s="13" t="s">
        <v>72</v>
      </c>
      <c r="AY242" s="231" t="s">
        <v>128</v>
      </c>
    </row>
    <row r="243" spans="1:65" s="13" customFormat="1" ht="11.25">
      <c r="B243" s="221"/>
      <c r="C243" s="222"/>
      <c r="D243" s="217" t="s">
        <v>138</v>
      </c>
      <c r="E243" s="223" t="s">
        <v>1</v>
      </c>
      <c r="F243" s="224" t="s">
        <v>269</v>
      </c>
      <c r="G243" s="222"/>
      <c r="H243" s="225">
        <v>8.91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138</v>
      </c>
      <c r="AU243" s="231" t="s">
        <v>82</v>
      </c>
      <c r="AV243" s="13" t="s">
        <v>82</v>
      </c>
      <c r="AW243" s="13" t="s">
        <v>29</v>
      </c>
      <c r="AX243" s="13" t="s">
        <v>72</v>
      </c>
      <c r="AY243" s="231" t="s">
        <v>128</v>
      </c>
    </row>
    <row r="244" spans="1:65" s="13" customFormat="1" ht="11.25">
      <c r="B244" s="221"/>
      <c r="C244" s="222"/>
      <c r="D244" s="217" t="s">
        <v>138</v>
      </c>
      <c r="E244" s="223" t="s">
        <v>1</v>
      </c>
      <c r="F244" s="224" t="s">
        <v>270</v>
      </c>
      <c r="G244" s="222"/>
      <c r="H244" s="225">
        <v>7.59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138</v>
      </c>
      <c r="AU244" s="231" t="s">
        <v>82</v>
      </c>
      <c r="AV244" s="13" t="s">
        <v>82</v>
      </c>
      <c r="AW244" s="13" t="s">
        <v>29</v>
      </c>
      <c r="AX244" s="13" t="s">
        <v>72</v>
      </c>
      <c r="AY244" s="231" t="s">
        <v>128</v>
      </c>
    </row>
    <row r="245" spans="1:65" s="13" customFormat="1" ht="11.25">
      <c r="B245" s="221"/>
      <c r="C245" s="222"/>
      <c r="D245" s="217" t="s">
        <v>138</v>
      </c>
      <c r="E245" s="223" t="s">
        <v>1</v>
      </c>
      <c r="F245" s="224" t="s">
        <v>271</v>
      </c>
      <c r="G245" s="222"/>
      <c r="H245" s="225">
        <v>-4.2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138</v>
      </c>
      <c r="AU245" s="231" t="s">
        <v>82</v>
      </c>
      <c r="AV245" s="13" t="s">
        <v>82</v>
      </c>
      <c r="AW245" s="13" t="s">
        <v>29</v>
      </c>
      <c r="AX245" s="13" t="s">
        <v>72</v>
      </c>
      <c r="AY245" s="231" t="s">
        <v>128</v>
      </c>
    </row>
    <row r="246" spans="1:65" s="16" customFormat="1" ht="11.25">
      <c r="B246" s="263"/>
      <c r="C246" s="264"/>
      <c r="D246" s="217" t="s">
        <v>138</v>
      </c>
      <c r="E246" s="265" t="s">
        <v>1</v>
      </c>
      <c r="F246" s="266" t="s">
        <v>255</v>
      </c>
      <c r="G246" s="264"/>
      <c r="H246" s="267">
        <v>40.244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AT246" s="273" t="s">
        <v>138</v>
      </c>
      <c r="AU246" s="273" t="s">
        <v>82</v>
      </c>
      <c r="AV246" s="16" t="s">
        <v>129</v>
      </c>
      <c r="AW246" s="16" t="s">
        <v>29</v>
      </c>
      <c r="AX246" s="16" t="s">
        <v>72</v>
      </c>
      <c r="AY246" s="273" t="s">
        <v>128</v>
      </c>
    </row>
    <row r="247" spans="1:65" s="13" customFormat="1" ht="11.25">
      <c r="B247" s="221"/>
      <c r="C247" s="222"/>
      <c r="D247" s="217" t="s">
        <v>138</v>
      </c>
      <c r="E247" s="223" t="s">
        <v>1</v>
      </c>
      <c r="F247" s="224" t="s">
        <v>272</v>
      </c>
      <c r="G247" s="222"/>
      <c r="H247" s="225">
        <v>0.9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138</v>
      </c>
      <c r="AU247" s="231" t="s">
        <v>82</v>
      </c>
      <c r="AV247" s="13" t="s">
        <v>82</v>
      </c>
      <c r="AW247" s="13" t="s">
        <v>29</v>
      </c>
      <c r="AX247" s="13" t="s">
        <v>72</v>
      </c>
      <c r="AY247" s="231" t="s">
        <v>128</v>
      </c>
    </row>
    <row r="248" spans="1:65" s="13" customFormat="1" ht="11.25">
      <c r="B248" s="221"/>
      <c r="C248" s="222"/>
      <c r="D248" s="217" t="s">
        <v>138</v>
      </c>
      <c r="E248" s="223" t="s">
        <v>1</v>
      </c>
      <c r="F248" s="224" t="s">
        <v>273</v>
      </c>
      <c r="G248" s="222"/>
      <c r="H248" s="225">
        <v>9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138</v>
      </c>
      <c r="AU248" s="231" t="s">
        <v>82</v>
      </c>
      <c r="AV248" s="13" t="s">
        <v>82</v>
      </c>
      <c r="AW248" s="13" t="s">
        <v>29</v>
      </c>
      <c r="AX248" s="13" t="s">
        <v>72</v>
      </c>
      <c r="AY248" s="231" t="s">
        <v>128</v>
      </c>
    </row>
    <row r="249" spans="1:65" s="13" customFormat="1" ht="11.25">
      <c r="B249" s="221"/>
      <c r="C249" s="222"/>
      <c r="D249" s="217" t="s">
        <v>138</v>
      </c>
      <c r="E249" s="223" t="s">
        <v>1</v>
      </c>
      <c r="F249" s="224" t="s">
        <v>274</v>
      </c>
      <c r="G249" s="222"/>
      <c r="H249" s="225">
        <v>44.66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138</v>
      </c>
      <c r="AU249" s="231" t="s">
        <v>82</v>
      </c>
      <c r="AV249" s="13" t="s">
        <v>82</v>
      </c>
      <c r="AW249" s="13" t="s">
        <v>29</v>
      </c>
      <c r="AX249" s="13" t="s">
        <v>72</v>
      </c>
      <c r="AY249" s="231" t="s">
        <v>128</v>
      </c>
    </row>
    <row r="250" spans="1:65" s="13" customFormat="1" ht="11.25">
      <c r="B250" s="221"/>
      <c r="C250" s="222"/>
      <c r="D250" s="217" t="s">
        <v>138</v>
      </c>
      <c r="E250" s="223" t="s">
        <v>1</v>
      </c>
      <c r="F250" s="224" t="s">
        <v>275</v>
      </c>
      <c r="G250" s="222"/>
      <c r="H250" s="225">
        <v>-1.3660000000000001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138</v>
      </c>
      <c r="AU250" s="231" t="s">
        <v>82</v>
      </c>
      <c r="AV250" s="13" t="s">
        <v>82</v>
      </c>
      <c r="AW250" s="13" t="s">
        <v>29</v>
      </c>
      <c r="AX250" s="13" t="s">
        <v>72</v>
      </c>
      <c r="AY250" s="231" t="s">
        <v>128</v>
      </c>
    </row>
    <row r="251" spans="1:65" s="13" customFormat="1" ht="11.25">
      <c r="B251" s="221"/>
      <c r="C251" s="222"/>
      <c r="D251" s="217" t="s">
        <v>138</v>
      </c>
      <c r="E251" s="223" t="s">
        <v>1</v>
      </c>
      <c r="F251" s="224" t="s">
        <v>276</v>
      </c>
      <c r="G251" s="222"/>
      <c r="H251" s="225">
        <v>-8.5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138</v>
      </c>
      <c r="AU251" s="231" t="s">
        <v>82</v>
      </c>
      <c r="AV251" s="13" t="s">
        <v>82</v>
      </c>
      <c r="AW251" s="13" t="s">
        <v>29</v>
      </c>
      <c r="AX251" s="13" t="s">
        <v>72</v>
      </c>
      <c r="AY251" s="231" t="s">
        <v>128</v>
      </c>
    </row>
    <row r="252" spans="1:65" s="16" customFormat="1" ht="11.25">
      <c r="B252" s="263"/>
      <c r="C252" s="264"/>
      <c r="D252" s="217" t="s">
        <v>138</v>
      </c>
      <c r="E252" s="265" t="s">
        <v>1</v>
      </c>
      <c r="F252" s="266" t="s">
        <v>255</v>
      </c>
      <c r="G252" s="264"/>
      <c r="H252" s="267">
        <v>44.693999999999996</v>
      </c>
      <c r="I252" s="268"/>
      <c r="J252" s="264"/>
      <c r="K252" s="264"/>
      <c r="L252" s="269"/>
      <c r="M252" s="270"/>
      <c r="N252" s="271"/>
      <c r="O252" s="271"/>
      <c r="P252" s="271"/>
      <c r="Q252" s="271"/>
      <c r="R252" s="271"/>
      <c r="S252" s="271"/>
      <c r="T252" s="272"/>
      <c r="AT252" s="273" t="s">
        <v>138</v>
      </c>
      <c r="AU252" s="273" t="s">
        <v>82</v>
      </c>
      <c r="AV252" s="16" t="s">
        <v>129</v>
      </c>
      <c r="AW252" s="16" t="s">
        <v>29</v>
      </c>
      <c r="AX252" s="16" t="s">
        <v>72</v>
      </c>
      <c r="AY252" s="273" t="s">
        <v>128</v>
      </c>
    </row>
    <row r="253" spans="1:65" s="14" customFormat="1" ht="11.25">
      <c r="B253" s="232"/>
      <c r="C253" s="233"/>
      <c r="D253" s="217" t="s">
        <v>138</v>
      </c>
      <c r="E253" s="234" t="s">
        <v>1</v>
      </c>
      <c r="F253" s="235" t="s">
        <v>142</v>
      </c>
      <c r="G253" s="233"/>
      <c r="H253" s="236">
        <v>158.11599999999996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138</v>
      </c>
      <c r="AU253" s="242" t="s">
        <v>82</v>
      </c>
      <c r="AV253" s="14" t="s">
        <v>135</v>
      </c>
      <c r="AW253" s="14" t="s">
        <v>29</v>
      </c>
      <c r="AX253" s="14" t="s">
        <v>80</v>
      </c>
      <c r="AY253" s="242" t="s">
        <v>128</v>
      </c>
    </row>
    <row r="254" spans="1:65" s="2" customFormat="1" ht="21.75" customHeight="1">
      <c r="A254" s="35"/>
      <c r="B254" s="36"/>
      <c r="C254" s="204" t="s">
        <v>277</v>
      </c>
      <c r="D254" s="204" t="s">
        <v>131</v>
      </c>
      <c r="E254" s="205" t="s">
        <v>278</v>
      </c>
      <c r="F254" s="206" t="s">
        <v>279</v>
      </c>
      <c r="G254" s="207" t="s">
        <v>150</v>
      </c>
      <c r="H254" s="208">
        <v>5.0599999999999996</v>
      </c>
      <c r="I254" s="209"/>
      <c r="J254" s="210">
        <f>ROUND(I254*H254,2)</f>
        <v>0</v>
      </c>
      <c r="K254" s="206" t="s">
        <v>159</v>
      </c>
      <c r="L254" s="40"/>
      <c r="M254" s="211" t="s">
        <v>1</v>
      </c>
      <c r="N254" s="212" t="s">
        <v>37</v>
      </c>
      <c r="O254" s="72"/>
      <c r="P254" s="213">
        <f>O254*H254</f>
        <v>0</v>
      </c>
      <c r="Q254" s="213">
        <v>0</v>
      </c>
      <c r="R254" s="213">
        <f>Q254*H254</f>
        <v>0</v>
      </c>
      <c r="S254" s="213">
        <v>4.2999999999999997E-2</v>
      </c>
      <c r="T254" s="214">
        <f>S254*H254</f>
        <v>0.21757999999999997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5" t="s">
        <v>135</v>
      </c>
      <c r="AT254" s="215" t="s">
        <v>131</v>
      </c>
      <c r="AU254" s="215" t="s">
        <v>82</v>
      </c>
      <c r="AY254" s="18" t="s">
        <v>128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8" t="s">
        <v>80</v>
      </c>
      <c r="BK254" s="216">
        <f>ROUND(I254*H254,2)</f>
        <v>0</v>
      </c>
      <c r="BL254" s="18" t="s">
        <v>135</v>
      </c>
      <c r="BM254" s="215" t="s">
        <v>280</v>
      </c>
    </row>
    <row r="255" spans="1:65" s="2" customFormat="1" ht="19.5">
      <c r="A255" s="35"/>
      <c r="B255" s="36"/>
      <c r="C255" s="37"/>
      <c r="D255" s="217" t="s">
        <v>137</v>
      </c>
      <c r="E255" s="37"/>
      <c r="F255" s="218" t="s">
        <v>281</v>
      </c>
      <c r="G255" s="37"/>
      <c r="H255" s="37"/>
      <c r="I255" s="116"/>
      <c r="J255" s="37"/>
      <c r="K255" s="37"/>
      <c r="L255" s="40"/>
      <c r="M255" s="219"/>
      <c r="N255" s="220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137</v>
      </c>
      <c r="AU255" s="18" t="s">
        <v>82</v>
      </c>
    </row>
    <row r="256" spans="1:65" s="15" customFormat="1" ht="11.25">
      <c r="B256" s="243"/>
      <c r="C256" s="244"/>
      <c r="D256" s="217" t="s">
        <v>138</v>
      </c>
      <c r="E256" s="245" t="s">
        <v>1</v>
      </c>
      <c r="F256" s="246" t="s">
        <v>282</v>
      </c>
      <c r="G256" s="244"/>
      <c r="H256" s="245" t="s">
        <v>1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138</v>
      </c>
      <c r="AU256" s="252" t="s">
        <v>82</v>
      </c>
      <c r="AV256" s="15" t="s">
        <v>80</v>
      </c>
      <c r="AW256" s="15" t="s">
        <v>29</v>
      </c>
      <c r="AX256" s="15" t="s">
        <v>72</v>
      </c>
      <c r="AY256" s="252" t="s">
        <v>128</v>
      </c>
    </row>
    <row r="257" spans="1:65" s="13" customFormat="1" ht="11.25">
      <c r="B257" s="221"/>
      <c r="C257" s="222"/>
      <c r="D257" s="217" t="s">
        <v>138</v>
      </c>
      <c r="E257" s="223" t="s">
        <v>1</v>
      </c>
      <c r="F257" s="224" t="s">
        <v>283</v>
      </c>
      <c r="G257" s="222"/>
      <c r="H257" s="225">
        <v>5.0599999999999996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138</v>
      </c>
      <c r="AU257" s="231" t="s">
        <v>82</v>
      </c>
      <c r="AV257" s="13" t="s">
        <v>82</v>
      </c>
      <c r="AW257" s="13" t="s">
        <v>29</v>
      </c>
      <c r="AX257" s="13" t="s">
        <v>72</v>
      </c>
      <c r="AY257" s="231" t="s">
        <v>128</v>
      </c>
    </row>
    <row r="258" spans="1:65" s="14" customFormat="1" ht="11.25">
      <c r="B258" s="232"/>
      <c r="C258" s="233"/>
      <c r="D258" s="217" t="s">
        <v>138</v>
      </c>
      <c r="E258" s="234" t="s">
        <v>1</v>
      </c>
      <c r="F258" s="235" t="s">
        <v>142</v>
      </c>
      <c r="G258" s="233"/>
      <c r="H258" s="236">
        <v>5.0599999999999996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138</v>
      </c>
      <c r="AU258" s="242" t="s">
        <v>82</v>
      </c>
      <c r="AV258" s="14" t="s">
        <v>135</v>
      </c>
      <c r="AW258" s="14" t="s">
        <v>29</v>
      </c>
      <c r="AX258" s="14" t="s">
        <v>80</v>
      </c>
      <c r="AY258" s="242" t="s">
        <v>128</v>
      </c>
    </row>
    <row r="259" spans="1:65" s="2" customFormat="1" ht="21.75" customHeight="1">
      <c r="A259" s="35"/>
      <c r="B259" s="36"/>
      <c r="C259" s="204" t="s">
        <v>284</v>
      </c>
      <c r="D259" s="204" t="s">
        <v>131</v>
      </c>
      <c r="E259" s="205" t="s">
        <v>285</v>
      </c>
      <c r="F259" s="206" t="s">
        <v>286</v>
      </c>
      <c r="G259" s="207" t="s">
        <v>287</v>
      </c>
      <c r="H259" s="208">
        <v>16</v>
      </c>
      <c r="I259" s="209"/>
      <c r="J259" s="210">
        <f>ROUND(I259*H259,2)</f>
        <v>0</v>
      </c>
      <c r="K259" s="206" t="s">
        <v>1</v>
      </c>
      <c r="L259" s="40"/>
      <c r="M259" s="211" t="s">
        <v>1</v>
      </c>
      <c r="N259" s="212" t="s">
        <v>37</v>
      </c>
      <c r="O259" s="72"/>
      <c r="P259" s="213">
        <f>O259*H259</f>
        <v>0</v>
      </c>
      <c r="Q259" s="213">
        <v>0</v>
      </c>
      <c r="R259" s="213">
        <f>Q259*H259</f>
        <v>0</v>
      </c>
      <c r="S259" s="213">
        <v>1.7000000000000001E-2</v>
      </c>
      <c r="T259" s="214">
        <f>S259*H259</f>
        <v>0.27200000000000002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5" t="s">
        <v>135</v>
      </c>
      <c r="AT259" s="215" t="s">
        <v>131</v>
      </c>
      <c r="AU259" s="215" t="s">
        <v>82</v>
      </c>
      <c r="AY259" s="18" t="s">
        <v>128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8" t="s">
        <v>80</v>
      </c>
      <c r="BK259" s="216">
        <f>ROUND(I259*H259,2)</f>
        <v>0</v>
      </c>
      <c r="BL259" s="18" t="s">
        <v>135</v>
      </c>
      <c r="BM259" s="215" t="s">
        <v>288</v>
      </c>
    </row>
    <row r="260" spans="1:65" s="2" customFormat="1" ht="19.5">
      <c r="A260" s="35"/>
      <c r="B260" s="36"/>
      <c r="C260" s="37"/>
      <c r="D260" s="217" t="s">
        <v>137</v>
      </c>
      <c r="E260" s="37"/>
      <c r="F260" s="218" t="s">
        <v>286</v>
      </c>
      <c r="G260" s="37"/>
      <c r="H260" s="37"/>
      <c r="I260" s="116"/>
      <c r="J260" s="37"/>
      <c r="K260" s="37"/>
      <c r="L260" s="40"/>
      <c r="M260" s="219"/>
      <c r="N260" s="220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137</v>
      </c>
      <c r="AU260" s="18" t="s">
        <v>82</v>
      </c>
    </row>
    <row r="261" spans="1:65" s="2" customFormat="1" ht="33" customHeight="1">
      <c r="A261" s="35"/>
      <c r="B261" s="36"/>
      <c r="C261" s="204" t="s">
        <v>289</v>
      </c>
      <c r="D261" s="204" t="s">
        <v>131</v>
      </c>
      <c r="E261" s="205" t="s">
        <v>290</v>
      </c>
      <c r="F261" s="206" t="s">
        <v>291</v>
      </c>
      <c r="G261" s="207" t="s">
        <v>287</v>
      </c>
      <c r="H261" s="208">
        <v>16</v>
      </c>
      <c r="I261" s="209"/>
      <c r="J261" s="210">
        <f>ROUND(I261*H261,2)</f>
        <v>0</v>
      </c>
      <c r="K261" s="206" t="s">
        <v>1</v>
      </c>
      <c r="L261" s="40"/>
      <c r="M261" s="211" t="s">
        <v>1</v>
      </c>
      <c r="N261" s="212" t="s">
        <v>37</v>
      </c>
      <c r="O261" s="72"/>
      <c r="P261" s="213">
        <f>O261*H261</f>
        <v>0</v>
      </c>
      <c r="Q261" s="213">
        <v>1.6160000000000001E-2</v>
      </c>
      <c r="R261" s="213">
        <f>Q261*H261</f>
        <v>0.25856000000000001</v>
      </c>
      <c r="S261" s="213">
        <v>0</v>
      </c>
      <c r="T261" s="21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5" t="s">
        <v>135</v>
      </c>
      <c r="AT261" s="215" t="s">
        <v>131</v>
      </c>
      <c r="AU261" s="215" t="s">
        <v>82</v>
      </c>
      <c r="AY261" s="18" t="s">
        <v>128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8" t="s">
        <v>80</v>
      </c>
      <c r="BK261" s="216">
        <f>ROUND(I261*H261,2)</f>
        <v>0</v>
      </c>
      <c r="BL261" s="18" t="s">
        <v>135</v>
      </c>
      <c r="BM261" s="215" t="s">
        <v>292</v>
      </c>
    </row>
    <row r="262" spans="1:65" s="2" customFormat="1" ht="19.5">
      <c r="A262" s="35"/>
      <c r="B262" s="36"/>
      <c r="C262" s="37"/>
      <c r="D262" s="217" t="s">
        <v>137</v>
      </c>
      <c r="E262" s="37"/>
      <c r="F262" s="218" t="s">
        <v>291</v>
      </c>
      <c r="G262" s="37"/>
      <c r="H262" s="37"/>
      <c r="I262" s="116"/>
      <c r="J262" s="37"/>
      <c r="K262" s="37"/>
      <c r="L262" s="40"/>
      <c r="M262" s="219"/>
      <c r="N262" s="220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137</v>
      </c>
      <c r="AU262" s="18" t="s">
        <v>82</v>
      </c>
    </row>
    <row r="263" spans="1:65" s="2" customFormat="1" ht="16.5" customHeight="1">
      <c r="A263" s="35"/>
      <c r="B263" s="36"/>
      <c r="C263" s="204" t="s">
        <v>7</v>
      </c>
      <c r="D263" s="204" t="s">
        <v>131</v>
      </c>
      <c r="E263" s="205" t="s">
        <v>293</v>
      </c>
      <c r="F263" s="206" t="s">
        <v>294</v>
      </c>
      <c r="G263" s="207" t="s">
        <v>287</v>
      </c>
      <c r="H263" s="208">
        <v>32</v>
      </c>
      <c r="I263" s="209"/>
      <c r="J263" s="210">
        <f>ROUND(I263*H263,2)</f>
        <v>0</v>
      </c>
      <c r="K263" s="206" t="s">
        <v>1</v>
      </c>
      <c r="L263" s="40"/>
      <c r="M263" s="211" t="s">
        <v>1</v>
      </c>
      <c r="N263" s="212" t="s">
        <v>37</v>
      </c>
      <c r="O263" s="72"/>
      <c r="P263" s="213">
        <f>O263*H263</f>
        <v>0</v>
      </c>
      <c r="Q263" s="213">
        <v>0</v>
      </c>
      <c r="R263" s="213">
        <f>Q263*H263</f>
        <v>0</v>
      </c>
      <c r="S263" s="213">
        <v>1E-3</v>
      </c>
      <c r="T263" s="214">
        <f>S263*H263</f>
        <v>3.2000000000000001E-2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5" t="s">
        <v>135</v>
      </c>
      <c r="AT263" s="215" t="s">
        <v>131</v>
      </c>
      <c r="AU263" s="215" t="s">
        <v>82</v>
      </c>
      <c r="AY263" s="18" t="s">
        <v>128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8" t="s">
        <v>80</v>
      </c>
      <c r="BK263" s="216">
        <f>ROUND(I263*H263,2)</f>
        <v>0</v>
      </c>
      <c r="BL263" s="18" t="s">
        <v>135</v>
      </c>
      <c r="BM263" s="215" t="s">
        <v>295</v>
      </c>
    </row>
    <row r="264" spans="1:65" s="2" customFormat="1" ht="11.25">
      <c r="A264" s="35"/>
      <c r="B264" s="36"/>
      <c r="C264" s="37"/>
      <c r="D264" s="217" t="s">
        <v>137</v>
      </c>
      <c r="E264" s="37"/>
      <c r="F264" s="218" t="s">
        <v>294</v>
      </c>
      <c r="G264" s="37"/>
      <c r="H264" s="37"/>
      <c r="I264" s="116"/>
      <c r="J264" s="37"/>
      <c r="K264" s="37"/>
      <c r="L264" s="40"/>
      <c r="M264" s="219"/>
      <c r="N264" s="220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137</v>
      </c>
      <c r="AU264" s="18" t="s">
        <v>82</v>
      </c>
    </row>
    <row r="265" spans="1:65" s="15" customFormat="1" ht="11.25">
      <c r="B265" s="243"/>
      <c r="C265" s="244"/>
      <c r="D265" s="217" t="s">
        <v>138</v>
      </c>
      <c r="E265" s="245" t="s">
        <v>1</v>
      </c>
      <c r="F265" s="246" t="s">
        <v>296</v>
      </c>
      <c r="G265" s="244"/>
      <c r="H265" s="245" t="s">
        <v>1</v>
      </c>
      <c r="I265" s="247"/>
      <c r="J265" s="244"/>
      <c r="K265" s="244"/>
      <c r="L265" s="248"/>
      <c r="M265" s="249"/>
      <c r="N265" s="250"/>
      <c r="O265" s="250"/>
      <c r="P265" s="250"/>
      <c r="Q265" s="250"/>
      <c r="R265" s="250"/>
      <c r="S265" s="250"/>
      <c r="T265" s="251"/>
      <c r="AT265" s="252" t="s">
        <v>138</v>
      </c>
      <c r="AU265" s="252" t="s">
        <v>82</v>
      </c>
      <c r="AV265" s="15" t="s">
        <v>80</v>
      </c>
      <c r="AW265" s="15" t="s">
        <v>29</v>
      </c>
      <c r="AX265" s="15" t="s">
        <v>72</v>
      </c>
      <c r="AY265" s="252" t="s">
        <v>128</v>
      </c>
    </row>
    <row r="266" spans="1:65" s="13" customFormat="1" ht="11.25">
      <c r="B266" s="221"/>
      <c r="C266" s="222"/>
      <c r="D266" s="217" t="s">
        <v>138</v>
      </c>
      <c r="E266" s="223" t="s">
        <v>1</v>
      </c>
      <c r="F266" s="224" t="s">
        <v>8</v>
      </c>
      <c r="G266" s="222"/>
      <c r="H266" s="225">
        <v>15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138</v>
      </c>
      <c r="AU266" s="231" t="s">
        <v>82</v>
      </c>
      <c r="AV266" s="13" t="s">
        <v>82</v>
      </c>
      <c r="AW266" s="13" t="s">
        <v>29</v>
      </c>
      <c r="AX266" s="13" t="s">
        <v>72</v>
      </c>
      <c r="AY266" s="231" t="s">
        <v>128</v>
      </c>
    </row>
    <row r="267" spans="1:65" s="15" customFormat="1" ht="11.25">
      <c r="B267" s="243"/>
      <c r="C267" s="244"/>
      <c r="D267" s="217" t="s">
        <v>138</v>
      </c>
      <c r="E267" s="245" t="s">
        <v>1</v>
      </c>
      <c r="F267" s="246" t="s">
        <v>297</v>
      </c>
      <c r="G267" s="244"/>
      <c r="H267" s="245" t="s">
        <v>1</v>
      </c>
      <c r="I267" s="247"/>
      <c r="J267" s="244"/>
      <c r="K267" s="244"/>
      <c r="L267" s="248"/>
      <c r="M267" s="249"/>
      <c r="N267" s="250"/>
      <c r="O267" s="250"/>
      <c r="P267" s="250"/>
      <c r="Q267" s="250"/>
      <c r="R267" s="250"/>
      <c r="S267" s="250"/>
      <c r="T267" s="251"/>
      <c r="AT267" s="252" t="s">
        <v>138</v>
      </c>
      <c r="AU267" s="252" t="s">
        <v>82</v>
      </c>
      <c r="AV267" s="15" t="s">
        <v>80</v>
      </c>
      <c r="AW267" s="15" t="s">
        <v>29</v>
      </c>
      <c r="AX267" s="15" t="s">
        <v>72</v>
      </c>
      <c r="AY267" s="252" t="s">
        <v>128</v>
      </c>
    </row>
    <row r="268" spans="1:65" s="13" customFormat="1" ht="11.25">
      <c r="B268" s="221"/>
      <c r="C268" s="222"/>
      <c r="D268" s="217" t="s">
        <v>138</v>
      </c>
      <c r="E268" s="223" t="s">
        <v>1</v>
      </c>
      <c r="F268" s="224" t="s">
        <v>80</v>
      </c>
      <c r="G268" s="222"/>
      <c r="H268" s="225">
        <v>1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138</v>
      </c>
      <c r="AU268" s="231" t="s">
        <v>82</v>
      </c>
      <c r="AV268" s="13" t="s">
        <v>82</v>
      </c>
      <c r="AW268" s="13" t="s">
        <v>29</v>
      </c>
      <c r="AX268" s="13" t="s">
        <v>72</v>
      </c>
      <c r="AY268" s="231" t="s">
        <v>128</v>
      </c>
    </row>
    <row r="269" spans="1:65" s="15" customFormat="1" ht="11.25">
      <c r="B269" s="243"/>
      <c r="C269" s="244"/>
      <c r="D269" s="217" t="s">
        <v>138</v>
      </c>
      <c r="E269" s="245" t="s">
        <v>1</v>
      </c>
      <c r="F269" s="246" t="s">
        <v>298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AT269" s="252" t="s">
        <v>138</v>
      </c>
      <c r="AU269" s="252" t="s">
        <v>82</v>
      </c>
      <c r="AV269" s="15" t="s">
        <v>80</v>
      </c>
      <c r="AW269" s="15" t="s">
        <v>29</v>
      </c>
      <c r="AX269" s="15" t="s">
        <v>72</v>
      </c>
      <c r="AY269" s="252" t="s">
        <v>128</v>
      </c>
    </row>
    <row r="270" spans="1:65" s="13" customFormat="1" ht="11.25">
      <c r="B270" s="221"/>
      <c r="C270" s="222"/>
      <c r="D270" s="217" t="s">
        <v>138</v>
      </c>
      <c r="E270" s="223" t="s">
        <v>1</v>
      </c>
      <c r="F270" s="224" t="s">
        <v>82</v>
      </c>
      <c r="G270" s="222"/>
      <c r="H270" s="225">
        <v>2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138</v>
      </c>
      <c r="AU270" s="231" t="s">
        <v>82</v>
      </c>
      <c r="AV270" s="13" t="s">
        <v>82</v>
      </c>
      <c r="AW270" s="13" t="s">
        <v>29</v>
      </c>
      <c r="AX270" s="13" t="s">
        <v>72</v>
      </c>
      <c r="AY270" s="231" t="s">
        <v>128</v>
      </c>
    </row>
    <row r="271" spans="1:65" s="15" customFormat="1" ht="11.25">
      <c r="B271" s="243"/>
      <c r="C271" s="244"/>
      <c r="D271" s="217" t="s">
        <v>138</v>
      </c>
      <c r="E271" s="245" t="s">
        <v>1</v>
      </c>
      <c r="F271" s="246" t="s">
        <v>299</v>
      </c>
      <c r="G271" s="244"/>
      <c r="H271" s="245" t="s">
        <v>1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AT271" s="252" t="s">
        <v>138</v>
      </c>
      <c r="AU271" s="252" t="s">
        <v>82</v>
      </c>
      <c r="AV271" s="15" t="s">
        <v>80</v>
      </c>
      <c r="AW271" s="15" t="s">
        <v>29</v>
      </c>
      <c r="AX271" s="15" t="s">
        <v>72</v>
      </c>
      <c r="AY271" s="252" t="s">
        <v>128</v>
      </c>
    </row>
    <row r="272" spans="1:65" s="13" customFormat="1" ht="11.25">
      <c r="B272" s="221"/>
      <c r="C272" s="222"/>
      <c r="D272" s="217" t="s">
        <v>138</v>
      </c>
      <c r="E272" s="223" t="s">
        <v>1</v>
      </c>
      <c r="F272" s="224" t="s">
        <v>146</v>
      </c>
      <c r="G272" s="222"/>
      <c r="H272" s="225">
        <v>6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138</v>
      </c>
      <c r="AU272" s="231" t="s">
        <v>82</v>
      </c>
      <c r="AV272" s="13" t="s">
        <v>82</v>
      </c>
      <c r="AW272" s="13" t="s">
        <v>29</v>
      </c>
      <c r="AX272" s="13" t="s">
        <v>72</v>
      </c>
      <c r="AY272" s="231" t="s">
        <v>128</v>
      </c>
    </row>
    <row r="273" spans="1:65" s="15" customFormat="1" ht="11.25">
      <c r="B273" s="243"/>
      <c r="C273" s="244"/>
      <c r="D273" s="217" t="s">
        <v>138</v>
      </c>
      <c r="E273" s="245" t="s">
        <v>1</v>
      </c>
      <c r="F273" s="246" t="s">
        <v>300</v>
      </c>
      <c r="G273" s="244"/>
      <c r="H273" s="245" t="s">
        <v>1</v>
      </c>
      <c r="I273" s="247"/>
      <c r="J273" s="244"/>
      <c r="K273" s="244"/>
      <c r="L273" s="248"/>
      <c r="M273" s="249"/>
      <c r="N273" s="250"/>
      <c r="O273" s="250"/>
      <c r="P273" s="250"/>
      <c r="Q273" s="250"/>
      <c r="R273" s="250"/>
      <c r="S273" s="250"/>
      <c r="T273" s="251"/>
      <c r="AT273" s="252" t="s">
        <v>138</v>
      </c>
      <c r="AU273" s="252" t="s">
        <v>82</v>
      </c>
      <c r="AV273" s="15" t="s">
        <v>80</v>
      </c>
      <c r="AW273" s="15" t="s">
        <v>29</v>
      </c>
      <c r="AX273" s="15" t="s">
        <v>72</v>
      </c>
      <c r="AY273" s="252" t="s">
        <v>128</v>
      </c>
    </row>
    <row r="274" spans="1:65" s="13" customFormat="1" ht="11.25">
      <c r="B274" s="221"/>
      <c r="C274" s="222"/>
      <c r="D274" s="217" t="s">
        <v>138</v>
      </c>
      <c r="E274" s="223" t="s">
        <v>1</v>
      </c>
      <c r="F274" s="224" t="s">
        <v>82</v>
      </c>
      <c r="G274" s="222"/>
      <c r="H274" s="225">
        <v>2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138</v>
      </c>
      <c r="AU274" s="231" t="s">
        <v>82</v>
      </c>
      <c r="AV274" s="13" t="s">
        <v>82</v>
      </c>
      <c r="AW274" s="13" t="s">
        <v>29</v>
      </c>
      <c r="AX274" s="13" t="s">
        <v>72</v>
      </c>
      <c r="AY274" s="231" t="s">
        <v>128</v>
      </c>
    </row>
    <row r="275" spans="1:65" s="15" customFormat="1" ht="11.25">
      <c r="B275" s="243"/>
      <c r="C275" s="244"/>
      <c r="D275" s="217" t="s">
        <v>138</v>
      </c>
      <c r="E275" s="245" t="s">
        <v>1</v>
      </c>
      <c r="F275" s="246" t="s">
        <v>301</v>
      </c>
      <c r="G275" s="244"/>
      <c r="H275" s="245" t="s">
        <v>1</v>
      </c>
      <c r="I275" s="247"/>
      <c r="J275" s="244"/>
      <c r="K275" s="244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138</v>
      </c>
      <c r="AU275" s="252" t="s">
        <v>82</v>
      </c>
      <c r="AV275" s="15" t="s">
        <v>80</v>
      </c>
      <c r="AW275" s="15" t="s">
        <v>29</v>
      </c>
      <c r="AX275" s="15" t="s">
        <v>72</v>
      </c>
      <c r="AY275" s="252" t="s">
        <v>128</v>
      </c>
    </row>
    <row r="276" spans="1:65" s="13" customFormat="1" ht="11.25">
      <c r="B276" s="221"/>
      <c r="C276" s="222"/>
      <c r="D276" s="217" t="s">
        <v>138</v>
      </c>
      <c r="E276" s="223" t="s">
        <v>1</v>
      </c>
      <c r="F276" s="224" t="s">
        <v>82</v>
      </c>
      <c r="G276" s="222"/>
      <c r="H276" s="225">
        <v>2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138</v>
      </c>
      <c r="AU276" s="231" t="s">
        <v>82</v>
      </c>
      <c r="AV276" s="13" t="s">
        <v>82</v>
      </c>
      <c r="AW276" s="13" t="s">
        <v>29</v>
      </c>
      <c r="AX276" s="13" t="s">
        <v>72</v>
      </c>
      <c r="AY276" s="231" t="s">
        <v>128</v>
      </c>
    </row>
    <row r="277" spans="1:65" s="15" customFormat="1" ht="11.25">
      <c r="B277" s="243"/>
      <c r="C277" s="244"/>
      <c r="D277" s="217" t="s">
        <v>138</v>
      </c>
      <c r="E277" s="245" t="s">
        <v>1</v>
      </c>
      <c r="F277" s="246" t="s">
        <v>302</v>
      </c>
      <c r="G277" s="244"/>
      <c r="H277" s="245" t="s">
        <v>1</v>
      </c>
      <c r="I277" s="247"/>
      <c r="J277" s="244"/>
      <c r="K277" s="244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138</v>
      </c>
      <c r="AU277" s="252" t="s">
        <v>82</v>
      </c>
      <c r="AV277" s="15" t="s">
        <v>80</v>
      </c>
      <c r="AW277" s="15" t="s">
        <v>29</v>
      </c>
      <c r="AX277" s="15" t="s">
        <v>72</v>
      </c>
      <c r="AY277" s="252" t="s">
        <v>128</v>
      </c>
    </row>
    <row r="278" spans="1:65" s="13" customFormat="1" ht="11.25">
      <c r="B278" s="221"/>
      <c r="C278" s="222"/>
      <c r="D278" s="217" t="s">
        <v>138</v>
      </c>
      <c r="E278" s="223" t="s">
        <v>1</v>
      </c>
      <c r="F278" s="224" t="s">
        <v>129</v>
      </c>
      <c r="G278" s="222"/>
      <c r="H278" s="225">
        <v>3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138</v>
      </c>
      <c r="AU278" s="231" t="s">
        <v>82</v>
      </c>
      <c r="AV278" s="13" t="s">
        <v>82</v>
      </c>
      <c r="AW278" s="13" t="s">
        <v>29</v>
      </c>
      <c r="AX278" s="13" t="s">
        <v>72</v>
      </c>
      <c r="AY278" s="231" t="s">
        <v>128</v>
      </c>
    </row>
    <row r="279" spans="1:65" s="15" customFormat="1" ht="11.25">
      <c r="B279" s="243"/>
      <c r="C279" s="244"/>
      <c r="D279" s="217" t="s">
        <v>138</v>
      </c>
      <c r="E279" s="245" t="s">
        <v>1</v>
      </c>
      <c r="F279" s="246" t="s">
        <v>303</v>
      </c>
      <c r="G279" s="244"/>
      <c r="H279" s="245" t="s">
        <v>1</v>
      </c>
      <c r="I279" s="247"/>
      <c r="J279" s="244"/>
      <c r="K279" s="244"/>
      <c r="L279" s="248"/>
      <c r="M279" s="249"/>
      <c r="N279" s="250"/>
      <c r="O279" s="250"/>
      <c r="P279" s="250"/>
      <c r="Q279" s="250"/>
      <c r="R279" s="250"/>
      <c r="S279" s="250"/>
      <c r="T279" s="251"/>
      <c r="AT279" s="252" t="s">
        <v>138</v>
      </c>
      <c r="AU279" s="252" t="s">
        <v>82</v>
      </c>
      <c r="AV279" s="15" t="s">
        <v>80</v>
      </c>
      <c r="AW279" s="15" t="s">
        <v>29</v>
      </c>
      <c r="AX279" s="15" t="s">
        <v>72</v>
      </c>
      <c r="AY279" s="252" t="s">
        <v>128</v>
      </c>
    </row>
    <row r="280" spans="1:65" s="13" customFormat="1" ht="11.25">
      <c r="B280" s="221"/>
      <c r="C280" s="222"/>
      <c r="D280" s="217" t="s">
        <v>138</v>
      </c>
      <c r="E280" s="223" t="s">
        <v>1</v>
      </c>
      <c r="F280" s="224" t="s">
        <v>80</v>
      </c>
      <c r="G280" s="222"/>
      <c r="H280" s="225">
        <v>1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138</v>
      </c>
      <c r="AU280" s="231" t="s">
        <v>82</v>
      </c>
      <c r="AV280" s="13" t="s">
        <v>82</v>
      </c>
      <c r="AW280" s="13" t="s">
        <v>29</v>
      </c>
      <c r="AX280" s="13" t="s">
        <v>72</v>
      </c>
      <c r="AY280" s="231" t="s">
        <v>128</v>
      </c>
    </row>
    <row r="281" spans="1:65" s="14" customFormat="1" ht="11.25">
      <c r="B281" s="232"/>
      <c r="C281" s="233"/>
      <c r="D281" s="217" t="s">
        <v>138</v>
      </c>
      <c r="E281" s="234" t="s">
        <v>1</v>
      </c>
      <c r="F281" s="235" t="s">
        <v>142</v>
      </c>
      <c r="G281" s="233"/>
      <c r="H281" s="236">
        <v>32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138</v>
      </c>
      <c r="AU281" s="242" t="s">
        <v>82</v>
      </c>
      <c r="AV281" s="14" t="s">
        <v>135</v>
      </c>
      <c r="AW281" s="14" t="s">
        <v>29</v>
      </c>
      <c r="AX281" s="14" t="s">
        <v>80</v>
      </c>
      <c r="AY281" s="242" t="s">
        <v>128</v>
      </c>
    </row>
    <row r="282" spans="1:65" s="2" customFormat="1" ht="16.5" customHeight="1">
      <c r="A282" s="35"/>
      <c r="B282" s="36"/>
      <c r="C282" s="204" t="s">
        <v>304</v>
      </c>
      <c r="D282" s="204" t="s">
        <v>131</v>
      </c>
      <c r="E282" s="205" t="s">
        <v>305</v>
      </c>
      <c r="F282" s="206" t="s">
        <v>306</v>
      </c>
      <c r="G282" s="207" t="s">
        <v>287</v>
      </c>
      <c r="H282" s="208">
        <v>32</v>
      </c>
      <c r="I282" s="209"/>
      <c r="J282" s="210">
        <f>ROUND(I282*H282,2)</f>
        <v>0</v>
      </c>
      <c r="K282" s="206" t="s">
        <v>1</v>
      </c>
      <c r="L282" s="40"/>
      <c r="M282" s="211" t="s">
        <v>1</v>
      </c>
      <c r="N282" s="212" t="s">
        <v>37</v>
      </c>
      <c r="O282" s="72"/>
      <c r="P282" s="213">
        <f>O282*H282</f>
        <v>0</v>
      </c>
      <c r="Q282" s="213">
        <v>2.8639999999999999E-2</v>
      </c>
      <c r="R282" s="213">
        <f>Q282*H282</f>
        <v>0.91647999999999996</v>
      </c>
      <c r="S282" s="213">
        <v>0</v>
      </c>
      <c r="T282" s="21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5" t="s">
        <v>135</v>
      </c>
      <c r="AT282" s="215" t="s">
        <v>131</v>
      </c>
      <c r="AU282" s="215" t="s">
        <v>82</v>
      </c>
      <c r="AY282" s="18" t="s">
        <v>128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8" t="s">
        <v>80</v>
      </c>
      <c r="BK282" s="216">
        <f>ROUND(I282*H282,2)</f>
        <v>0</v>
      </c>
      <c r="BL282" s="18" t="s">
        <v>135</v>
      </c>
      <c r="BM282" s="215" t="s">
        <v>307</v>
      </c>
    </row>
    <row r="283" spans="1:65" s="2" customFormat="1" ht="11.25">
      <c r="A283" s="35"/>
      <c r="B283" s="36"/>
      <c r="C283" s="37"/>
      <c r="D283" s="217" t="s">
        <v>137</v>
      </c>
      <c r="E283" s="37"/>
      <c r="F283" s="218" t="s">
        <v>306</v>
      </c>
      <c r="G283" s="37"/>
      <c r="H283" s="37"/>
      <c r="I283" s="116"/>
      <c r="J283" s="37"/>
      <c r="K283" s="37"/>
      <c r="L283" s="40"/>
      <c r="M283" s="219"/>
      <c r="N283" s="220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137</v>
      </c>
      <c r="AU283" s="18" t="s">
        <v>82</v>
      </c>
    </row>
    <row r="284" spans="1:65" s="12" customFormat="1" ht="20.85" customHeight="1">
      <c r="B284" s="188"/>
      <c r="C284" s="189"/>
      <c r="D284" s="190" t="s">
        <v>71</v>
      </c>
      <c r="E284" s="202" t="s">
        <v>308</v>
      </c>
      <c r="F284" s="202" t="s">
        <v>309</v>
      </c>
      <c r="G284" s="189"/>
      <c r="H284" s="189"/>
      <c r="I284" s="192"/>
      <c r="J284" s="203">
        <f>BK284</f>
        <v>0</v>
      </c>
      <c r="K284" s="189"/>
      <c r="L284" s="194"/>
      <c r="M284" s="195"/>
      <c r="N284" s="196"/>
      <c r="O284" s="196"/>
      <c r="P284" s="197">
        <f>SUM(P285:P294)</f>
        <v>0</v>
      </c>
      <c r="Q284" s="196"/>
      <c r="R284" s="197">
        <f>SUM(R285:R294)</f>
        <v>0</v>
      </c>
      <c r="S284" s="196"/>
      <c r="T284" s="198">
        <f>SUM(T285:T294)</f>
        <v>0</v>
      </c>
      <c r="AR284" s="199" t="s">
        <v>80</v>
      </c>
      <c r="AT284" s="200" t="s">
        <v>71</v>
      </c>
      <c r="AU284" s="200" t="s">
        <v>82</v>
      </c>
      <c r="AY284" s="199" t="s">
        <v>128</v>
      </c>
      <c r="BK284" s="201">
        <f>SUM(BK285:BK294)</f>
        <v>0</v>
      </c>
    </row>
    <row r="285" spans="1:65" s="2" customFormat="1" ht="21.75" customHeight="1">
      <c r="A285" s="35"/>
      <c r="B285" s="36"/>
      <c r="C285" s="204" t="s">
        <v>310</v>
      </c>
      <c r="D285" s="204" t="s">
        <v>131</v>
      </c>
      <c r="E285" s="205" t="s">
        <v>311</v>
      </c>
      <c r="F285" s="206" t="s">
        <v>312</v>
      </c>
      <c r="G285" s="207" t="s">
        <v>150</v>
      </c>
      <c r="H285" s="208">
        <v>494.45</v>
      </c>
      <c r="I285" s="209"/>
      <c r="J285" s="210">
        <f>ROUND(I285*H285,2)</f>
        <v>0</v>
      </c>
      <c r="K285" s="206" t="s">
        <v>1</v>
      </c>
      <c r="L285" s="40"/>
      <c r="M285" s="211" t="s">
        <v>1</v>
      </c>
      <c r="N285" s="212" t="s">
        <v>37</v>
      </c>
      <c r="O285" s="72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5" t="s">
        <v>135</v>
      </c>
      <c r="AT285" s="215" t="s">
        <v>131</v>
      </c>
      <c r="AU285" s="215" t="s">
        <v>129</v>
      </c>
      <c r="AY285" s="18" t="s">
        <v>128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8" t="s">
        <v>80</v>
      </c>
      <c r="BK285" s="216">
        <f>ROUND(I285*H285,2)</f>
        <v>0</v>
      </c>
      <c r="BL285" s="18" t="s">
        <v>135</v>
      </c>
      <c r="BM285" s="215" t="s">
        <v>313</v>
      </c>
    </row>
    <row r="286" spans="1:65" s="2" customFormat="1" ht="19.5">
      <c r="A286" s="35"/>
      <c r="B286" s="36"/>
      <c r="C286" s="37"/>
      <c r="D286" s="217" t="s">
        <v>137</v>
      </c>
      <c r="E286" s="37"/>
      <c r="F286" s="218" t="s">
        <v>312</v>
      </c>
      <c r="G286" s="37"/>
      <c r="H286" s="37"/>
      <c r="I286" s="116"/>
      <c r="J286" s="37"/>
      <c r="K286" s="37"/>
      <c r="L286" s="40"/>
      <c r="M286" s="219"/>
      <c r="N286" s="220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137</v>
      </c>
      <c r="AU286" s="18" t="s">
        <v>129</v>
      </c>
    </row>
    <row r="287" spans="1:65" s="15" customFormat="1" ht="11.25">
      <c r="B287" s="243"/>
      <c r="C287" s="244"/>
      <c r="D287" s="217" t="s">
        <v>138</v>
      </c>
      <c r="E287" s="245" t="s">
        <v>1</v>
      </c>
      <c r="F287" s="246" t="s">
        <v>314</v>
      </c>
      <c r="G287" s="244"/>
      <c r="H287" s="245" t="s">
        <v>1</v>
      </c>
      <c r="I287" s="247"/>
      <c r="J287" s="244"/>
      <c r="K287" s="244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138</v>
      </c>
      <c r="AU287" s="252" t="s">
        <v>129</v>
      </c>
      <c r="AV287" s="15" t="s">
        <v>80</v>
      </c>
      <c r="AW287" s="15" t="s">
        <v>29</v>
      </c>
      <c r="AX287" s="15" t="s">
        <v>72</v>
      </c>
      <c r="AY287" s="252" t="s">
        <v>128</v>
      </c>
    </row>
    <row r="288" spans="1:65" s="13" customFormat="1" ht="22.5">
      <c r="B288" s="221"/>
      <c r="C288" s="222"/>
      <c r="D288" s="217" t="s">
        <v>138</v>
      </c>
      <c r="E288" s="223" t="s">
        <v>1</v>
      </c>
      <c r="F288" s="224" t="s">
        <v>315</v>
      </c>
      <c r="G288" s="222"/>
      <c r="H288" s="225">
        <v>494.45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138</v>
      </c>
      <c r="AU288" s="231" t="s">
        <v>129</v>
      </c>
      <c r="AV288" s="13" t="s">
        <v>82</v>
      </c>
      <c r="AW288" s="13" t="s">
        <v>29</v>
      </c>
      <c r="AX288" s="13" t="s">
        <v>80</v>
      </c>
      <c r="AY288" s="231" t="s">
        <v>128</v>
      </c>
    </row>
    <row r="289" spans="1:65" s="2" customFormat="1" ht="21.75" customHeight="1">
      <c r="A289" s="35"/>
      <c r="B289" s="36"/>
      <c r="C289" s="204" t="s">
        <v>316</v>
      </c>
      <c r="D289" s="204" t="s">
        <v>131</v>
      </c>
      <c r="E289" s="205" t="s">
        <v>317</v>
      </c>
      <c r="F289" s="206" t="s">
        <v>318</v>
      </c>
      <c r="G289" s="207" t="s">
        <v>150</v>
      </c>
      <c r="H289" s="208">
        <v>29667</v>
      </c>
      <c r="I289" s="209"/>
      <c r="J289" s="210">
        <f>ROUND(I289*H289,2)</f>
        <v>0</v>
      </c>
      <c r="K289" s="206" t="s">
        <v>1</v>
      </c>
      <c r="L289" s="40"/>
      <c r="M289" s="211" t="s">
        <v>1</v>
      </c>
      <c r="N289" s="212" t="s">
        <v>37</v>
      </c>
      <c r="O289" s="72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5" t="s">
        <v>135</v>
      </c>
      <c r="AT289" s="215" t="s">
        <v>131</v>
      </c>
      <c r="AU289" s="215" t="s">
        <v>129</v>
      </c>
      <c r="AY289" s="18" t="s">
        <v>128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8" t="s">
        <v>80</v>
      </c>
      <c r="BK289" s="216">
        <f>ROUND(I289*H289,2)</f>
        <v>0</v>
      </c>
      <c r="BL289" s="18" t="s">
        <v>135</v>
      </c>
      <c r="BM289" s="215" t="s">
        <v>319</v>
      </c>
    </row>
    <row r="290" spans="1:65" s="2" customFormat="1" ht="19.5">
      <c r="A290" s="35"/>
      <c r="B290" s="36"/>
      <c r="C290" s="37"/>
      <c r="D290" s="217" t="s">
        <v>137</v>
      </c>
      <c r="E290" s="37"/>
      <c r="F290" s="218" t="s">
        <v>318</v>
      </c>
      <c r="G290" s="37"/>
      <c r="H290" s="37"/>
      <c r="I290" s="116"/>
      <c r="J290" s="37"/>
      <c r="K290" s="37"/>
      <c r="L290" s="40"/>
      <c r="M290" s="219"/>
      <c r="N290" s="220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137</v>
      </c>
      <c r="AU290" s="18" t="s">
        <v>129</v>
      </c>
    </row>
    <row r="291" spans="1:65" s="15" customFormat="1" ht="11.25">
      <c r="B291" s="243"/>
      <c r="C291" s="244"/>
      <c r="D291" s="217" t="s">
        <v>138</v>
      </c>
      <c r="E291" s="245" t="s">
        <v>1</v>
      </c>
      <c r="F291" s="246" t="s">
        <v>320</v>
      </c>
      <c r="G291" s="244"/>
      <c r="H291" s="245" t="s">
        <v>1</v>
      </c>
      <c r="I291" s="247"/>
      <c r="J291" s="244"/>
      <c r="K291" s="244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138</v>
      </c>
      <c r="AU291" s="252" t="s">
        <v>129</v>
      </c>
      <c r="AV291" s="15" t="s">
        <v>80</v>
      </c>
      <c r="AW291" s="15" t="s">
        <v>29</v>
      </c>
      <c r="AX291" s="15" t="s">
        <v>72</v>
      </c>
      <c r="AY291" s="252" t="s">
        <v>128</v>
      </c>
    </row>
    <row r="292" spans="1:65" s="13" customFormat="1" ht="11.25">
      <c r="B292" s="221"/>
      <c r="C292" s="222"/>
      <c r="D292" s="217" t="s">
        <v>138</v>
      </c>
      <c r="E292" s="223" t="s">
        <v>1</v>
      </c>
      <c r="F292" s="224" t="s">
        <v>321</v>
      </c>
      <c r="G292" s="222"/>
      <c r="H292" s="225">
        <v>29667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AT292" s="231" t="s">
        <v>138</v>
      </c>
      <c r="AU292" s="231" t="s">
        <v>129</v>
      </c>
      <c r="AV292" s="13" t="s">
        <v>82</v>
      </c>
      <c r="AW292" s="13" t="s">
        <v>29</v>
      </c>
      <c r="AX292" s="13" t="s">
        <v>80</v>
      </c>
      <c r="AY292" s="231" t="s">
        <v>128</v>
      </c>
    </row>
    <row r="293" spans="1:65" s="2" customFormat="1" ht="21.75" customHeight="1">
      <c r="A293" s="35"/>
      <c r="B293" s="36"/>
      <c r="C293" s="204" t="s">
        <v>322</v>
      </c>
      <c r="D293" s="204" t="s">
        <v>131</v>
      </c>
      <c r="E293" s="205" t="s">
        <v>323</v>
      </c>
      <c r="F293" s="206" t="s">
        <v>324</v>
      </c>
      <c r="G293" s="207" t="s">
        <v>150</v>
      </c>
      <c r="H293" s="208">
        <v>494.45</v>
      </c>
      <c r="I293" s="209"/>
      <c r="J293" s="210">
        <f>ROUND(I293*H293,2)</f>
        <v>0</v>
      </c>
      <c r="K293" s="206" t="s">
        <v>1</v>
      </c>
      <c r="L293" s="40"/>
      <c r="M293" s="211" t="s">
        <v>1</v>
      </c>
      <c r="N293" s="212" t="s">
        <v>37</v>
      </c>
      <c r="O293" s="72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5" t="s">
        <v>135</v>
      </c>
      <c r="AT293" s="215" t="s">
        <v>131</v>
      </c>
      <c r="AU293" s="215" t="s">
        <v>129</v>
      </c>
      <c r="AY293" s="18" t="s">
        <v>128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8" t="s">
        <v>80</v>
      </c>
      <c r="BK293" s="216">
        <f>ROUND(I293*H293,2)</f>
        <v>0</v>
      </c>
      <c r="BL293" s="18" t="s">
        <v>135</v>
      </c>
      <c r="BM293" s="215" t="s">
        <v>325</v>
      </c>
    </row>
    <row r="294" spans="1:65" s="2" customFormat="1" ht="19.5">
      <c r="A294" s="35"/>
      <c r="B294" s="36"/>
      <c r="C294" s="37"/>
      <c r="D294" s="217" t="s">
        <v>137</v>
      </c>
      <c r="E294" s="37"/>
      <c r="F294" s="218" t="s">
        <v>324</v>
      </c>
      <c r="G294" s="37"/>
      <c r="H294" s="37"/>
      <c r="I294" s="116"/>
      <c r="J294" s="37"/>
      <c r="K294" s="37"/>
      <c r="L294" s="40"/>
      <c r="M294" s="219"/>
      <c r="N294" s="220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137</v>
      </c>
      <c r="AU294" s="18" t="s">
        <v>129</v>
      </c>
    </row>
    <row r="295" spans="1:65" s="12" customFormat="1" ht="22.9" customHeight="1">
      <c r="B295" s="188"/>
      <c r="C295" s="189"/>
      <c r="D295" s="190" t="s">
        <v>71</v>
      </c>
      <c r="E295" s="202" t="s">
        <v>326</v>
      </c>
      <c r="F295" s="202" t="s">
        <v>327</v>
      </c>
      <c r="G295" s="189"/>
      <c r="H295" s="189"/>
      <c r="I295" s="192"/>
      <c r="J295" s="203">
        <f>BK295</f>
        <v>0</v>
      </c>
      <c r="K295" s="189"/>
      <c r="L295" s="194"/>
      <c r="M295" s="195"/>
      <c r="N295" s="196"/>
      <c r="O295" s="196"/>
      <c r="P295" s="197">
        <f>SUM(P296:P305)</f>
        <v>0</v>
      </c>
      <c r="Q295" s="196"/>
      <c r="R295" s="197">
        <f>SUM(R296:R305)</f>
        <v>0</v>
      </c>
      <c r="S295" s="196"/>
      <c r="T295" s="198">
        <f>SUM(T296:T305)</f>
        <v>0</v>
      </c>
      <c r="AR295" s="199" t="s">
        <v>80</v>
      </c>
      <c r="AT295" s="200" t="s">
        <v>71</v>
      </c>
      <c r="AU295" s="200" t="s">
        <v>80</v>
      </c>
      <c r="AY295" s="199" t="s">
        <v>128</v>
      </c>
      <c r="BK295" s="201">
        <f>SUM(BK296:BK305)</f>
        <v>0</v>
      </c>
    </row>
    <row r="296" spans="1:65" s="2" customFormat="1" ht="21.75" customHeight="1">
      <c r="A296" s="35"/>
      <c r="B296" s="36"/>
      <c r="C296" s="204" t="s">
        <v>328</v>
      </c>
      <c r="D296" s="204" t="s">
        <v>131</v>
      </c>
      <c r="E296" s="205" t="s">
        <v>329</v>
      </c>
      <c r="F296" s="206" t="s">
        <v>330</v>
      </c>
      <c r="G296" s="207" t="s">
        <v>331</v>
      </c>
      <c r="H296" s="208">
        <v>17.939</v>
      </c>
      <c r="I296" s="209"/>
      <c r="J296" s="210">
        <f>ROUND(I296*H296,2)</f>
        <v>0</v>
      </c>
      <c r="K296" s="206" t="s">
        <v>159</v>
      </c>
      <c r="L296" s="40"/>
      <c r="M296" s="211" t="s">
        <v>1</v>
      </c>
      <c r="N296" s="212" t="s">
        <v>37</v>
      </c>
      <c r="O296" s="72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5" t="s">
        <v>135</v>
      </c>
      <c r="AT296" s="215" t="s">
        <v>131</v>
      </c>
      <c r="AU296" s="215" t="s">
        <v>82</v>
      </c>
      <c r="AY296" s="18" t="s">
        <v>128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8" t="s">
        <v>80</v>
      </c>
      <c r="BK296" s="216">
        <f>ROUND(I296*H296,2)</f>
        <v>0</v>
      </c>
      <c r="BL296" s="18" t="s">
        <v>135</v>
      </c>
      <c r="BM296" s="215" t="s">
        <v>332</v>
      </c>
    </row>
    <row r="297" spans="1:65" s="2" customFormat="1" ht="19.5">
      <c r="A297" s="35"/>
      <c r="B297" s="36"/>
      <c r="C297" s="37"/>
      <c r="D297" s="217" t="s">
        <v>137</v>
      </c>
      <c r="E297" s="37"/>
      <c r="F297" s="218" t="s">
        <v>333</v>
      </c>
      <c r="G297" s="37"/>
      <c r="H297" s="37"/>
      <c r="I297" s="116"/>
      <c r="J297" s="37"/>
      <c r="K297" s="37"/>
      <c r="L297" s="40"/>
      <c r="M297" s="219"/>
      <c r="N297" s="220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137</v>
      </c>
      <c r="AU297" s="18" t="s">
        <v>82</v>
      </c>
    </row>
    <row r="298" spans="1:65" s="2" customFormat="1" ht="21.75" customHeight="1">
      <c r="A298" s="35"/>
      <c r="B298" s="36"/>
      <c r="C298" s="204" t="s">
        <v>334</v>
      </c>
      <c r="D298" s="204" t="s">
        <v>131</v>
      </c>
      <c r="E298" s="205" t="s">
        <v>335</v>
      </c>
      <c r="F298" s="206" t="s">
        <v>336</v>
      </c>
      <c r="G298" s="207" t="s">
        <v>331</v>
      </c>
      <c r="H298" s="208">
        <v>17.382000000000001</v>
      </c>
      <c r="I298" s="209"/>
      <c r="J298" s="210">
        <f>ROUND(I298*H298,2)</f>
        <v>0</v>
      </c>
      <c r="K298" s="206" t="s">
        <v>1</v>
      </c>
      <c r="L298" s="40"/>
      <c r="M298" s="211" t="s">
        <v>1</v>
      </c>
      <c r="N298" s="212" t="s">
        <v>37</v>
      </c>
      <c r="O298" s="72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5" t="s">
        <v>135</v>
      </c>
      <c r="AT298" s="215" t="s">
        <v>131</v>
      </c>
      <c r="AU298" s="215" t="s">
        <v>82</v>
      </c>
      <c r="AY298" s="18" t="s">
        <v>128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8" t="s">
        <v>80</v>
      </c>
      <c r="BK298" s="216">
        <f>ROUND(I298*H298,2)</f>
        <v>0</v>
      </c>
      <c r="BL298" s="18" t="s">
        <v>135</v>
      </c>
      <c r="BM298" s="215" t="s">
        <v>337</v>
      </c>
    </row>
    <row r="299" spans="1:65" s="2" customFormat="1" ht="19.5">
      <c r="A299" s="35"/>
      <c r="B299" s="36"/>
      <c r="C299" s="37"/>
      <c r="D299" s="217" t="s">
        <v>137</v>
      </c>
      <c r="E299" s="37"/>
      <c r="F299" s="218" t="s">
        <v>336</v>
      </c>
      <c r="G299" s="37"/>
      <c r="H299" s="37"/>
      <c r="I299" s="116"/>
      <c r="J299" s="37"/>
      <c r="K299" s="37"/>
      <c r="L299" s="40"/>
      <c r="M299" s="219"/>
      <c r="N299" s="220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137</v>
      </c>
      <c r="AU299" s="18" t="s">
        <v>82</v>
      </c>
    </row>
    <row r="300" spans="1:65" s="2" customFormat="1" ht="21.75" customHeight="1">
      <c r="A300" s="35"/>
      <c r="B300" s="36"/>
      <c r="C300" s="204" t="s">
        <v>338</v>
      </c>
      <c r="D300" s="204" t="s">
        <v>131</v>
      </c>
      <c r="E300" s="205" t="s">
        <v>339</v>
      </c>
      <c r="F300" s="206" t="s">
        <v>340</v>
      </c>
      <c r="G300" s="207" t="s">
        <v>331</v>
      </c>
      <c r="H300" s="208">
        <v>330.25799999999998</v>
      </c>
      <c r="I300" s="209"/>
      <c r="J300" s="210">
        <f>ROUND(I300*H300,2)</f>
        <v>0</v>
      </c>
      <c r="K300" s="206" t="s">
        <v>1</v>
      </c>
      <c r="L300" s="40"/>
      <c r="M300" s="211" t="s">
        <v>1</v>
      </c>
      <c r="N300" s="212" t="s">
        <v>37</v>
      </c>
      <c r="O300" s="72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5" t="s">
        <v>135</v>
      </c>
      <c r="AT300" s="215" t="s">
        <v>131</v>
      </c>
      <c r="AU300" s="215" t="s">
        <v>82</v>
      </c>
      <c r="AY300" s="18" t="s">
        <v>128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8" t="s">
        <v>80</v>
      </c>
      <c r="BK300" s="216">
        <f>ROUND(I300*H300,2)</f>
        <v>0</v>
      </c>
      <c r="BL300" s="18" t="s">
        <v>135</v>
      </c>
      <c r="BM300" s="215" t="s">
        <v>341</v>
      </c>
    </row>
    <row r="301" spans="1:65" s="2" customFormat="1" ht="19.5">
      <c r="A301" s="35"/>
      <c r="B301" s="36"/>
      <c r="C301" s="37"/>
      <c r="D301" s="217" t="s">
        <v>137</v>
      </c>
      <c r="E301" s="37"/>
      <c r="F301" s="218" t="s">
        <v>340</v>
      </c>
      <c r="G301" s="37"/>
      <c r="H301" s="37"/>
      <c r="I301" s="116"/>
      <c r="J301" s="37"/>
      <c r="K301" s="37"/>
      <c r="L301" s="40"/>
      <c r="M301" s="219"/>
      <c r="N301" s="220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137</v>
      </c>
      <c r="AU301" s="18" t="s">
        <v>82</v>
      </c>
    </row>
    <row r="302" spans="1:65" s="15" customFormat="1" ht="11.25">
      <c r="B302" s="243"/>
      <c r="C302" s="244"/>
      <c r="D302" s="217" t="s">
        <v>138</v>
      </c>
      <c r="E302" s="245" t="s">
        <v>1</v>
      </c>
      <c r="F302" s="246" t="s">
        <v>342</v>
      </c>
      <c r="G302" s="244"/>
      <c r="H302" s="245" t="s">
        <v>1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AT302" s="252" t="s">
        <v>138</v>
      </c>
      <c r="AU302" s="252" t="s">
        <v>82</v>
      </c>
      <c r="AV302" s="15" t="s">
        <v>80</v>
      </c>
      <c r="AW302" s="15" t="s">
        <v>29</v>
      </c>
      <c r="AX302" s="15" t="s">
        <v>72</v>
      </c>
      <c r="AY302" s="252" t="s">
        <v>128</v>
      </c>
    </row>
    <row r="303" spans="1:65" s="13" customFormat="1" ht="11.25">
      <c r="B303" s="221"/>
      <c r="C303" s="222"/>
      <c r="D303" s="217" t="s">
        <v>138</v>
      </c>
      <c r="E303" s="223" t="s">
        <v>1</v>
      </c>
      <c r="F303" s="224" t="s">
        <v>343</v>
      </c>
      <c r="G303" s="222"/>
      <c r="H303" s="225">
        <v>330.25799999999998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138</v>
      </c>
      <c r="AU303" s="231" t="s">
        <v>82</v>
      </c>
      <c r="AV303" s="13" t="s">
        <v>82</v>
      </c>
      <c r="AW303" s="13" t="s">
        <v>29</v>
      </c>
      <c r="AX303" s="13" t="s">
        <v>80</v>
      </c>
      <c r="AY303" s="231" t="s">
        <v>128</v>
      </c>
    </row>
    <row r="304" spans="1:65" s="2" customFormat="1" ht="21.75" customHeight="1">
      <c r="A304" s="35"/>
      <c r="B304" s="36"/>
      <c r="C304" s="204" t="s">
        <v>344</v>
      </c>
      <c r="D304" s="204" t="s">
        <v>131</v>
      </c>
      <c r="E304" s="205" t="s">
        <v>345</v>
      </c>
      <c r="F304" s="206" t="s">
        <v>346</v>
      </c>
      <c r="G304" s="207" t="s">
        <v>331</v>
      </c>
      <c r="H304" s="208">
        <v>17.782</v>
      </c>
      <c r="I304" s="209"/>
      <c r="J304" s="210">
        <f>ROUND(I304*H304,2)</f>
        <v>0</v>
      </c>
      <c r="K304" s="206" t="s">
        <v>159</v>
      </c>
      <c r="L304" s="40"/>
      <c r="M304" s="211" t="s">
        <v>1</v>
      </c>
      <c r="N304" s="212" t="s">
        <v>37</v>
      </c>
      <c r="O304" s="72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5" t="s">
        <v>135</v>
      </c>
      <c r="AT304" s="215" t="s">
        <v>131</v>
      </c>
      <c r="AU304" s="215" t="s">
        <v>82</v>
      </c>
      <c r="AY304" s="18" t="s">
        <v>128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8" t="s">
        <v>80</v>
      </c>
      <c r="BK304" s="216">
        <f>ROUND(I304*H304,2)</f>
        <v>0</v>
      </c>
      <c r="BL304" s="18" t="s">
        <v>135</v>
      </c>
      <c r="BM304" s="215" t="s">
        <v>347</v>
      </c>
    </row>
    <row r="305" spans="1:65" s="2" customFormat="1" ht="29.25">
      <c r="A305" s="35"/>
      <c r="B305" s="36"/>
      <c r="C305" s="37"/>
      <c r="D305" s="217" t="s">
        <v>137</v>
      </c>
      <c r="E305" s="37"/>
      <c r="F305" s="218" t="s">
        <v>348</v>
      </c>
      <c r="G305" s="37"/>
      <c r="H305" s="37"/>
      <c r="I305" s="116"/>
      <c r="J305" s="37"/>
      <c r="K305" s="37"/>
      <c r="L305" s="40"/>
      <c r="M305" s="219"/>
      <c r="N305" s="220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137</v>
      </c>
      <c r="AU305" s="18" t="s">
        <v>82</v>
      </c>
    </row>
    <row r="306" spans="1:65" s="12" customFormat="1" ht="22.9" customHeight="1">
      <c r="B306" s="188"/>
      <c r="C306" s="189"/>
      <c r="D306" s="190" t="s">
        <v>71</v>
      </c>
      <c r="E306" s="202" t="s">
        <v>349</v>
      </c>
      <c r="F306" s="202" t="s">
        <v>350</v>
      </c>
      <c r="G306" s="189"/>
      <c r="H306" s="189"/>
      <c r="I306" s="192"/>
      <c r="J306" s="203">
        <f>BK306</f>
        <v>0</v>
      </c>
      <c r="K306" s="189"/>
      <c r="L306" s="194"/>
      <c r="M306" s="195"/>
      <c r="N306" s="196"/>
      <c r="O306" s="196"/>
      <c r="P306" s="197">
        <f>SUM(P307:P308)</f>
        <v>0</v>
      </c>
      <c r="Q306" s="196"/>
      <c r="R306" s="197">
        <f>SUM(R307:R308)</f>
        <v>0</v>
      </c>
      <c r="S306" s="196"/>
      <c r="T306" s="198">
        <f>SUM(T307:T308)</f>
        <v>0</v>
      </c>
      <c r="AR306" s="199" t="s">
        <v>80</v>
      </c>
      <c r="AT306" s="200" t="s">
        <v>71</v>
      </c>
      <c r="AU306" s="200" t="s">
        <v>80</v>
      </c>
      <c r="AY306" s="199" t="s">
        <v>128</v>
      </c>
      <c r="BK306" s="201">
        <f>SUM(BK307:BK308)</f>
        <v>0</v>
      </c>
    </row>
    <row r="307" spans="1:65" s="2" customFormat="1" ht="16.5" customHeight="1">
      <c r="A307" s="35"/>
      <c r="B307" s="36"/>
      <c r="C307" s="204" t="s">
        <v>351</v>
      </c>
      <c r="D307" s="204" t="s">
        <v>131</v>
      </c>
      <c r="E307" s="205" t="s">
        <v>352</v>
      </c>
      <c r="F307" s="206" t="s">
        <v>353</v>
      </c>
      <c r="G307" s="207" t="s">
        <v>331</v>
      </c>
      <c r="H307" s="208">
        <v>12.512</v>
      </c>
      <c r="I307" s="209"/>
      <c r="J307" s="210">
        <f>ROUND(I307*H307,2)</f>
        <v>0</v>
      </c>
      <c r="K307" s="206" t="s">
        <v>1</v>
      </c>
      <c r="L307" s="40"/>
      <c r="M307" s="211" t="s">
        <v>1</v>
      </c>
      <c r="N307" s="212" t="s">
        <v>37</v>
      </c>
      <c r="O307" s="72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5" t="s">
        <v>135</v>
      </c>
      <c r="AT307" s="215" t="s">
        <v>131</v>
      </c>
      <c r="AU307" s="215" t="s">
        <v>82</v>
      </c>
      <c r="AY307" s="18" t="s">
        <v>128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8" t="s">
        <v>80</v>
      </c>
      <c r="BK307" s="216">
        <f>ROUND(I307*H307,2)</f>
        <v>0</v>
      </c>
      <c r="BL307" s="18" t="s">
        <v>135</v>
      </c>
      <c r="BM307" s="215" t="s">
        <v>354</v>
      </c>
    </row>
    <row r="308" spans="1:65" s="2" customFormat="1" ht="11.25">
      <c r="A308" s="35"/>
      <c r="B308" s="36"/>
      <c r="C308" s="37"/>
      <c r="D308" s="217" t="s">
        <v>137</v>
      </c>
      <c r="E308" s="37"/>
      <c r="F308" s="218" t="s">
        <v>353</v>
      </c>
      <c r="G308" s="37"/>
      <c r="H308" s="37"/>
      <c r="I308" s="116"/>
      <c r="J308" s="37"/>
      <c r="K308" s="37"/>
      <c r="L308" s="40"/>
      <c r="M308" s="219"/>
      <c r="N308" s="220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137</v>
      </c>
      <c r="AU308" s="18" t="s">
        <v>82</v>
      </c>
    </row>
    <row r="309" spans="1:65" s="12" customFormat="1" ht="25.9" customHeight="1">
      <c r="B309" s="188"/>
      <c r="C309" s="189"/>
      <c r="D309" s="190" t="s">
        <v>71</v>
      </c>
      <c r="E309" s="191" t="s">
        <v>355</v>
      </c>
      <c r="F309" s="191" t="s">
        <v>356</v>
      </c>
      <c r="G309" s="189"/>
      <c r="H309" s="189"/>
      <c r="I309" s="192"/>
      <c r="J309" s="193">
        <f>BK309</f>
        <v>0</v>
      </c>
      <c r="K309" s="189"/>
      <c r="L309" s="194"/>
      <c r="M309" s="195"/>
      <c r="N309" s="196"/>
      <c r="O309" s="196"/>
      <c r="P309" s="197">
        <f>P310+P350+P359+P388+P401+P422+P429+P444</f>
        <v>0</v>
      </c>
      <c r="Q309" s="196"/>
      <c r="R309" s="197">
        <f>R310+R350+R359+R388+R401+R422+R429+R444</f>
        <v>7.2037813000000002</v>
      </c>
      <c r="S309" s="196"/>
      <c r="T309" s="198">
        <f>T310+T350+T359+T388+T401+T422+T429+T444</f>
        <v>3.3452642000000004</v>
      </c>
      <c r="AR309" s="199" t="s">
        <v>82</v>
      </c>
      <c r="AT309" s="200" t="s">
        <v>71</v>
      </c>
      <c r="AU309" s="200" t="s">
        <v>72</v>
      </c>
      <c r="AY309" s="199" t="s">
        <v>128</v>
      </c>
      <c r="BK309" s="201">
        <f>BK310+BK350+BK359+BK388+BK401+BK422+BK429+BK444</f>
        <v>0</v>
      </c>
    </row>
    <row r="310" spans="1:65" s="12" customFormat="1" ht="22.9" customHeight="1">
      <c r="B310" s="188"/>
      <c r="C310" s="189"/>
      <c r="D310" s="190" t="s">
        <v>71</v>
      </c>
      <c r="E310" s="202" t="s">
        <v>357</v>
      </c>
      <c r="F310" s="202" t="s">
        <v>358</v>
      </c>
      <c r="G310" s="189"/>
      <c r="H310" s="189"/>
      <c r="I310" s="192"/>
      <c r="J310" s="203">
        <f>BK310</f>
        <v>0</v>
      </c>
      <c r="K310" s="189"/>
      <c r="L310" s="194"/>
      <c r="M310" s="195"/>
      <c r="N310" s="196"/>
      <c r="O310" s="196"/>
      <c r="P310" s="197">
        <f>SUM(P311:P349)</f>
        <v>0</v>
      </c>
      <c r="Q310" s="196"/>
      <c r="R310" s="197">
        <f>SUM(R311:R349)</f>
        <v>3.9533823000000003</v>
      </c>
      <c r="S310" s="196"/>
      <c r="T310" s="198">
        <f>SUM(T311:T349)</f>
        <v>0.60750000000000004</v>
      </c>
      <c r="AR310" s="199" t="s">
        <v>82</v>
      </c>
      <c r="AT310" s="200" t="s">
        <v>71</v>
      </c>
      <c r="AU310" s="200" t="s">
        <v>80</v>
      </c>
      <c r="AY310" s="199" t="s">
        <v>128</v>
      </c>
      <c r="BK310" s="201">
        <f>SUM(BK311:BK349)</f>
        <v>0</v>
      </c>
    </row>
    <row r="311" spans="1:65" s="2" customFormat="1" ht="16.5" customHeight="1">
      <c r="A311" s="35"/>
      <c r="B311" s="36"/>
      <c r="C311" s="204" t="s">
        <v>359</v>
      </c>
      <c r="D311" s="204" t="s">
        <v>131</v>
      </c>
      <c r="E311" s="205" t="s">
        <v>360</v>
      </c>
      <c r="F311" s="206" t="s">
        <v>361</v>
      </c>
      <c r="G311" s="207" t="s">
        <v>150</v>
      </c>
      <c r="H311" s="208">
        <v>60.75</v>
      </c>
      <c r="I311" s="209"/>
      <c r="J311" s="210">
        <f>ROUND(I311*H311,2)</f>
        <v>0</v>
      </c>
      <c r="K311" s="206" t="s">
        <v>1</v>
      </c>
      <c r="L311" s="40"/>
      <c r="M311" s="211" t="s">
        <v>1</v>
      </c>
      <c r="N311" s="212" t="s">
        <v>37</v>
      </c>
      <c r="O311" s="72"/>
      <c r="P311" s="213">
        <f>O311*H311</f>
        <v>0</v>
      </c>
      <c r="Q311" s="213">
        <v>0</v>
      </c>
      <c r="R311" s="213">
        <f>Q311*H311</f>
        <v>0</v>
      </c>
      <c r="S311" s="213">
        <v>0.01</v>
      </c>
      <c r="T311" s="214">
        <f>S311*H311</f>
        <v>0.60750000000000004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5" t="s">
        <v>238</v>
      </c>
      <c r="AT311" s="215" t="s">
        <v>131</v>
      </c>
      <c r="AU311" s="215" t="s">
        <v>82</v>
      </c>
      <c r="AY311" s="18" t="s">
        <v>128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8" t="s">
        <v>80</v>
      </c>
      <c r="BK311" s="216">
        <f>ROUND(I311*H311,2)</f>
        <v>0</v>
      </c>
      <c r="BL311" s="18" t="s">
        <v>238</v>
      </c>
      <c r="BM311" s="215" t="s">
        <v>362</v>
      </c>
    </row>
    <row r="312" spans="1:65" s="2" customFormat="1" ht="11.25">
      <c r="A312" s="35"/>
      <c r="B312" s="36"/>
      <c r="C312" s="37"/>
      <c r="D312" s="217" t="s">
        <v>137</v>
      </c>
      <c r="E312" s="37"/>
      <c r="F312" s="218" t="s">
        <v>361</v>
      </c>
      <c r="G312" s="37"/>
      <c r="H312" s="37"/>
      <c r="I312" s="116"/>
      <c r="J312" s="37"/>
      <c r="K312" s="37"/>
      <c r="L312" s="40"/>
      <c r="M312" s="219"/>
      <c r="N312" s="220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137</v>
      </c>
      <c r="AU312" s="18" t="s">
        <v>82</v>
      </c>
    </row>
    <row r="313" spans="1:65" s="15" customFormat="1" ht="11.25">
      <c r="B313" s="243"/>
      <c r="C313" s="244"/>
      <c r="D313" s="217" t="s">
        <v>138</v>
      </c>
      <c r="E313" s="245" t="s">
        <v>1</v>
      </c>
      <c r="F313" s="246" t="s">
        <v>363</v>
      </c>
      <c r="G313" s="244"/>
      <c r="H313" s="245" t="s">
        <v>1</v>
      </c>
      <c r="I313" s="247"/>
      <c r="J313" s="244"/>
      <c r="K313" s="244"/>
      <c r="L313" s="248"/>
      <c r="M313" s="249"/>
      <c r="N313" s="250"/>
      <c r="O313" s="250"/>
      <c r="P313" s="250"/>
      <c r="Q313" s="250"/>
      <c r="R313" s="250"/>
      <c r="S313" s="250"/>
      <c r="T313" s="251"/>
      <c r="AT313" s="252" t="s">
        <v>138</v>
      </c>
      <c r="AU313" s="252" t="s">
        <v>82</v>
      </c>
      <c r="AV313" s="15" t="s">
        <v>80</v>
      </c>
      <c r="AW313" s="15" t="s">
        <v>29</v>
      </c>
      <c r="AX313" s="15" t="s">
        <v>72</v>
      </c>
      <c r="AY313" s="252" t="s">
        <v>128</v>
      </c>
    </row>
    <row r="314" spans="1:65" s="13" customFormat="1" ht="11.25">
      <c r="B314" s="221"/>
      <c r="C314" s="222"/>
      <c r="D314" s="217" t="s">
        <v>138</v>
      </c>
      <c r="E314" s="223" t="s">
        <v>1</v>
      </c>
      <c r="F314" s="224" t="s">
        <v>364</v>
      </c>
      <c r="G314" s="222"/>
      <c r="H314" s="225">
        <v>42.3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138</v>
      </c>
      <c r="AU314" s="231" t="s">
        <v>82</v>
      </c>
      <c r="AV314" s="13" t="s">
        <v>82</v>
      </c>
      <c r="AW314" s="13" t="s">
        <v>29</v>
      </c>
      <c r="AX314" s="13" t="s">
        <v>72</v>
      </c>
      <c r="AY314" s="231" t="s">
        <v>128</v>
      </c>
    </row>
    <row r="315" spans="1:65" s="13" customFormat="1" ht="11.25">
      <c r="B315" s="221"/>
      <c r="C315" s="222"/>
      <c r="D315" s="217" t="s">
        <v>138</v>
      </c>
      <c r="E315" s="223" t="s">
        <v>1</v>
      </c>
      <c r="F315" s="224" t="s">
        <v>365</v>
      </c>
      <c r="G315" s="222"/>
      <c r="H315" s="225">
        <v>18.45</v>
      </c>
      <c r="I315" s="226"/>
      <c r="J315" s="222"/>
      <c r="K315" s="222"/>
      <c r="L315" s="227"/>
      <c r="M315" s="228"/>
      <c r="N315" s="229"/>
      <c r="O315" s="229"/>
      <c r="P315" s="229"/>
      <c r="Q315" s="229"/>
      <c r="R315" s="229"/>
      <c r="S315" s="229"/>
      <c r="T315" s="230"/>
      <c r="AT315" s="231" t="s">
        <v>138</v>
      </c>
      <c r="AU315" s="231" t="s">
        <v>82</v>
      </c>
      <c r="AV315" s="13" t="s">
        <v>82</v>
      </c>
      <c r="AW315" s="13" t="s">
        <v>29</v>
      </c>
      <c r="AX315" s="13" t="s">
        <v>72</v>
      </c>
      <c r="AY315" s="231" t="s">
        <v>128</v>
      </c>
    </row>
    <row r="316" spans="1:65" s="14" customFormat="1" ht="11.25">
      <c r="B316" s="232"/>
      <c r="C316" s="233"/>
      <c r="D316" s="217" t="s">
        <v>138</v>
      </c>
      <c r="E316" s="234" t="s">
        <v>1</v>
      </c>
      <c r="F316" s="235" t="s">
        <v>142</v>
      </c>
      <c r="G316" s="233"/>
      <c r="H316" s="236">
        <v>60.75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138</v>
      </c>
      <c r="AU316" s="242" t="s">
        <v>82</v>
      </c>
      <c r="AV316" s="14" t="s">
        <v>135</v>
      </c>
      <c r="AW316" s="14" t="s">
        <v>29</v>
      </c>
      <c r="AX316" s="14" t="s">
        <v>80</v>
      </c>
      <c r="AY316" s="242" t="s">
        <v>128</v>
      </c>
    </row>
    <row r="317" spans="1:65" s="2" customFormat="1" ht="21.75" customHeight="1">
      <c r="A317" s="35"/>
      <c r="B317" s="36"/>
      <c r="C317" s="204" t="s">
        <v>366</v>
      </c>
      <c r="D317" s="204" t="s">
        <v>131</v>
      </c>
      <c r="E317" s="205" t="s">
        <v>367</v>
      </c>
      <c r="F317" s="206" t="s">
        <v>368</v>
      </c>
      <c r="G317" s="207" t="s">
        <v>150</v>
      </c>
      <c r="H317" s="208">
        <v>374.63499999999999</v>
      </c>
      <c r="I317" s="209"/>
      <c r="J317" s="210">
        <f>ROUND(I317*H317,2)</f>
        <v>0</v>
      </c>
      <c r="K317" s="206" t="s">
        <v>1</v>
      </c>
      <c r="L317" s="40"/>
      <c r="M317" s="211" t="s">
        <v>1</v>
      </c>
      <c r="N317" s="212" t="s">
        <v>37</v>
      </c>
      <c r="O317" s="72"/>
      <c r="P317" s="213">
        <f>O317*H317</f>
        <v>0</v>
      </c>
      <c r="Q317" s="213">
        <v>8.8000000000000003E-4</v>
      </c>
      <c r="R317" s="213">
        <f>Q317*H317</f>
        <v>0.32967879999999999</v>
      </c>
      <c r="S317" s="213">
        <v>0</v>
      </c>
      <c r="T317" s="21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238</v>
      </c>
      <c r="AT317" s="215" t="s">
        <v>131</v>
      </c>
      <c r="AU317" s="215" t="s">
        <v>82</v>
      </c>
      <c r="AY317" s="18" t="s">
        <v>128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80</v>
      </c>
      <c r="BK317" s="216">
        <f>ROUND(I317*H317,2)</f>
        <v>0</v>
      </c>
      <c r="BL317" s="18" t="s">
        <v>238</v>
      </c>
      <c r="BM317" s="215" t="s">
        <v>369</v>
      </c>
    </row>
    <row r="318" spans="1:65" s="2" customFormat="1" ht="19.5">
      <c r="A318" s="35"/>
      <c r="B318" s="36"/>
      <c r="C318" s="37"/>
      <c r="D318" s="217" t="s">
        <v>137</v>
      </c>
      <c r="E318" s="37"/>
      <c r="F318" s="218" t="s">
        <v>368</v>
      </c>
      <c r="G318" s="37"/>
      <c r="H318" s="37"/>
      <c r="I318" s="116"/>
      <c r="J318" s="37"/>
      <c r="K318" s="37"/>
      <c r="L318" s="40"/>
      <c r="M318" s="219"/>
      <c r="N318" s="220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137</v>
      </c>
      <c r="AU318" s="18" t="s">
        <v>82</v>
      </c>
    </row>
    <row r="319" spans="1:65" s="15" customFormat="1" ht="11.25">
      <c r="B319" s="243"/>
      <c r="C319" s="244"/>
      <c r="D319" s="217" t="s">
        <v>138</v>
      </c>
      <c r="E319" s="245" t="s">
        <v>1</v>
      </c>
      <c r="F319" s="246" t="s">
        <v>370</v>
      </c>
      <c r="G319" s="244"/>
      <c r="H319" s="245" t="s">
        <v>1</v>
      </c>
      <c r="I319" s="247"/>
      <c r="J319" s="244"/>
      <c r="K319" s="244"/>
      <c r="L319" s="248"/>
      <c r="M319" s="249"/>
      <c r="N319" s="250"/>
      <c r="O319" s="250"/>
      <c r="P319" s="250"/>
      <c r="Q319" s="250"/>
      <c r="R319" s="250"/>
      <c r="S319" s="250"/>
      <c r="T319" s="251"/>
      <c r="AT319" s="252" t="s">
        <v>138</v>
      </c>
      <c r="AU319" s="252" t="s">
        <v>82</v>
      </c>
      <c r="AV319" s="15" t="s">
        <v>80</v>
      </c>
      <c r="AW319" s="15" t="s">
        <v>29</v>
      </c>
      <c r="AX319" s="15" t="s">
        <v>72</v>
      </c>
      <c r="AY319" s="252" t="s">
        <v>128</v>
      </c>
    </row>
    <row r="320" spans="1:65" s="13" customFormat="1" ht="11.25">
      <c r="B320" s="221"/>
      <c r="C320" s="222"/>
      <c r="D320" s="217" t="s">
        <v>138</v>
      </c>
      <c r="E320" s="223" t="s">
        <v>1</v>
      </c>
      <c r="F320" s="224" t="s">
        <v>371</v>
      </c>
      <c r="G320" s="222"/>
      <c r="H320" s="225">
        <v>60.75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138</v>
      </c>
      <c r="AU320" s="231" t="s">
        <v>82</v>
      </c>
      <c r="AV320" s="13" t="s">
        <v>82</v>
      </c>
      <c r="AW320" s="13" t="s">
        <v>29</v>
      </c>
      <c r="AX320" s="13" t="s">
        <v>72</v>
      </c>
      <c r="AY320" s="231" t="s">
        <v>128</v>
      </c>
    </row>
    <row r="321" spans="1:65" s="15" customFormat="1" ht="11.25">
      <c r="B321" s="243"/>
      <c r="C321" s="244"/>
      <c r="D321" s="217" t="s">
        <v>138</v>
      </c>
      <c r="E321" s="245" t="s">
        <v>1</v>
      </c>
      <c r="F321" s="246" t="s">
        <v>372</v>
      </c>
      <c r="G321" s="244"/>
      <c r="H321" s="245" t="s">
        <v>1</v>
      </c>
      <c r="I321" s="247"/>
      <c r="J321" s="244"/>
      <c r="K321" s="244"/>
      <c r="L321" s="248"/>
      <c r="M321" s="249"/>
      <c r="N321" s="250"/>
      <c r="O321" s="250"/>
      <c r="P321" s="250"/>
      <c r="Q321" s="250"/>
      <c r="R321" s="250"/>
      <c r="S321" s="250"/>
      <c r="T321" s="251"/>
      <c r="AT321" s="252" t="s">
        <v>138</v>
      </c>
      <c r="AU321" s="252" t="s">
        <v>82</v>
      </c>
      <c r="AV321" s="15" t="s">
        <v>80</v>
      </c>
      <c r="AW321" s="15" t="s">
        <v>29</v>
      </c>
      <c r="AX321" s="15" t="s">
        <v>72</v>
      </c>
      <c r="AY321" s="252" t="s">
        <v>128</v>
      </c>
    </row>
    <row r="322" spans="1:65" s="13" customFormat="1" ht="11.25">
      <c r="B322" s="221"/>
      <c r="C322" s="222"/>
      <c r="D322" s="217" t="s">
        <v>138</v>
      </c>
      <c r="E322" s="223" t="s">
        <v>1</v>
      </c>
      <c r="F322" s="224" t="s">
        <v>373</v>
      </c>
      <c r="G322" s="222"/>
      <c r="H322" s="225">
        <v>313.88499999999999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138</v>
      </c>
      <c r="AU322" s="231" t="s">
        <v>82</v>
      </c>
      <c r="AV322" s="13" t="s">
        <v>82</v>
      </c>
      <c r="AW322" s="13" t="s">
        <v>29</v>
      </c>
      <c r="AX322" s="13" t="s">
        <v>72</v>
      </c>
      <c r="AY322" s="231" t="s">
        <v>128</v>
      </c>
    </row>
    <row r="323" spans="1:65" s="14" customFormat="1" ht="11.25">
      <c r="B323" s="232"/>
      <c r="C323" s="233"/>
      <c r="D323" s="217" t="s">
        <v>138</v>
      </c>
      <c r="E323" s="234" t="s">
        <v>1</v>
      </c>
      <c r="F323" s="235" t="s">
        <v>142</v>
      </c>
      <c r="G323" s="233"/>
      <c r="H323" s="236">
        <v>374.63499999999999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138</v>
      </c>
      <c r="AU323" s="242" t="s">
        <v>82</v>
      </c>
      <c r="AV323" s="14" t="s">
        <v>135</v>
      </c>
      <c r="AW323" s="14" t="s">
        <v>29</v>
      </c>
      <c r="AX323" s="14" t="s">
        <v>80</v>
      </c>
      <c r="AY323" s="242" t="s">
        <v>128</v>
      </c>
    </row>
    <row r="324" spans="1:65" s="2" customFormat="1" ht="44.25" customHeight="1">
      <c r="A324" s="35"/>
      <c r="B324" s="36"/>
      <c r="C324" s="253" t="s">
        <v>374</v>
      </c>
      <c r="D324" s="253" t="s">
        <v>202</v>
      </c>
      <c r="E324" s="254" t="s">
        <v>375</v>
      </c>
      <c r="F324" s="255" t="s">
        <v>376</v>
      </c>
      <c r="G324" s="256" t="s">
        <v>150</v>
      </c>
      <c r="H324" s="257">
        <v>520.60500000000002</v>
      </c>
      <c r="I324" s="258"/>
      <c r="J324" s="259">
        <f>ROUND(I324*H324,2)</f>
        <v>0</v>
      </c>
      <c r="K324" s="255" t="s">
        <v>159</v>
      </c>
      <c r="L324" s="260"/>
      <c r="M324" s="261" t="s">
        <v>1</v>
      </c>
      <c r="N324" s="262" t="s">
        <v>37</v>
      </c>
      <c r="O324" s="72"/>
      <c r="P324" s="213">
        <f>O324*H324</f>
        <v>0</v>
      </c>
      <c r="Q324" s="213">
        <v>6.4000000000000003E-3</v>
      </c>
      <c r="R324" s="213">
        <f>Q324*H324</f>
        <v>3.3318720000000002</v>
      </c>
      <c r="S324" s="213">
        <v>0</v>
      </c>
      <c r="T324" s="21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5" t="s">
        <v>366</v>
      </c>
      <c r="AT324" s="215" t="s">
        <v>202</v>
      </c>
      <c r="AU324" s="215" t="s">
        <v>82</v>
      </c>
      <c r="AY324" s="18" t="s">
        <v>128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8" t="s">
        <v>80</v>
      </c>
      <c r="BK324" s="216">
        <f>ROUND(I324*H324,2)</f>
        <v>0</v>
      </c>
      <c r="BL324" s="18" t="s">
        <v>238</v>
      </c>
      <c r="BM324" s="215" t="s">
        <v>377</v>
      </c>
    </row>
    <row r="325" spans="1:65" s="2" customFormat="1" ht="29.25">
      <c r="A325" s="35"/>
      <c r="B325" s="36"/>
      <c r="C325" s="37"/>
      <c r="D325" s="217" t="s">
        <v>137</v>
      </c>
      <c r="E325" s="37"/>
      <c r="F325" s="218" t="s">
        <v>376</v>
      </c>
      <c r="G325" s="37"/>
      <c r="H325" s="37"/>
      <c r="I325" s="116"/>
      <c r="J325" s="37"/>
      <c r="K325" s="37"/>
      <c r="L325" s="40"/>
      <c r="M325" s="219"/>
      <c r="N325" s="220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137</v>
      </c>
      <c r="AU325" s="18" t="s">
        <v>82</v>
      </c>
    </row>
    <row r="326" spans="1:65" s="15" customFormat="1" ht="11.25">
      <c r="B326" s="243"/>
      <c r="C326" s="244"/>
      <c r="D326" s="217" t="s">
        <v>138</v>
      </c>
      <c r="E326" s="245" t="s">
        <v>1</v>
      </c>
      <c r="F326" s="246" t="s">
        <v>378</v>
      </c>
      <c r="G326" s="244"/>
      <c r="H326" s="245" t="s">
        <v>1</v>
      </c>
      <c r="I326" s="247"/>
      <c r="J326" s="244"/>
      <c r="K326" s="244"/>
      <c r="L326" s="248"/>
      <c r="M326" s="249"/>
      <c r="N326" s="250"/>
      <c r="O326" s="250"/>
      <c r="P326" s="250"/>
      <c r="Q326" s="250"/>
      <c r="R326" s="250"/>
      <c r="S326" s="250"/>
      <c r="T326" s="251"/>
      <c r="AT326" s="252" t="s">
        <v>138</v>
      </c>
      <c r="AU326" s="252" t="s">
        <v>82</v>
      </c>
      <c r="AV326" s="15" t="s">
        <v>80</v>
      </c>
      <c r="AW326" s="15" t="s">
        <v>29</v>
      </c>
      <c r="AX326" s="15" t="s">
        <v>72</v>
      </c>
      <c r="AY326" s="252" t="s">
        <v>128</v>
      </c>
    </row>
    <row r="327" spans="1:65" s="13" customFormat="1" ht="11.25">
      <c r="B327" s="221"/>
      <c r="C327" s="222"/>
      <c r="D327" s="217" t="s">
        <v>138</v>
      </c>
      <c r="E327" s="223" t="s">
        <v>1</v>
      </c>
      <c r="F327" s="224" t="s">
        <v>379</v>
      </c>
      <c r="G327" s="222"/>
      <c r="H327" s="225">
        <v>430.83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138</v>
      </c>
      <c r="AU327" s="231" t="s">
        <v>82</v>
      </c>
      <c r="AV327" s="13" t="s">
        <v>82</v>
      </c>
      <c r="AW327" s="13" t="s">
        <v>29</v>
      </c>
      <c r="AX327" s="13" t="s">
        <v>72</v>
      </c>
      <c r="AY327" s="231" t="s">
        <v>128</v>
      </c>
    </row>
    <row r="328" spans="1:65" s="15" customFormat="1" ht="11.25">
      <c r="B328" s="243"/>
      <c r="C328" s="244"/>
      <c r="D328" s="217" t="s">
        <v>138</v>
      </c>
      <c r="E328" s="245" t="s">
        <v>1</v>
      </c>
      <c r="F328" s="246" t="s">
        <v>380</v>
      </c>
      <c r="G328" s="244"/>
      <c r="H328" s="245" t="s">
        <v>1</v>
      </c>
      <c r="I328" s="247"/>
      <c r="J328" s="244"/>
      <c r="K328" s="244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138</v>
      </c>
      <c r="AU328" s="252" t="s">
        <v>82</v>
      </c>
      <c r="AV328" s="15" t="s">
        <v>80</v>
      </c>
      <c r="AW328" s="15" t="s">
        <v>29</v>
      </c>
      <c r="AX328" s="15" t="s">
        <v>72</v>
      </c>
      <c r="AY328" s="252" t="s">
        <v>128</v>
      </c>
    </row>
    <row r="329" spans="1:65" s="13" customFormat="1" ht="11.25">
      <c r="B329" s="221"/>
      <c r="C329" s="222"/>
      <c r="D329" s="217" t="s">
        <v>138</v>
      </c>
      <c r="E329" s="223" t="s">
        <v>1</v>
      </c>
      <c r="F329" s="224" t="s">
        <v>381</v>
      </c>
      <c r="G329" s="222"/>
      <c r="H329" s="225">
        <v>21.87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AT329" s="231" t="s">
        <v>138</v>
      </c>
      <c r="AU329" s="231" t="s">
        <v>82</v>
      </c>
      <c r="AV329" s="13" t="s">
        <v>82</v>
      </c>
      <c r="AW329" s="13" t="s">
        <v>29</v>
      </c>
      <c r="AX329" s="13" t="s">
        <v>72</v>
      </c>
      <c r="AY329" s="231" t="s">
        <v>128</v>
      </c>
    </row>
    <row r="330" spans="1:65" s="15" customFormat="1" ht="11.25">
      <c r="B330" s="243"/>
      <c r="C330" s="244"/>
      <c r="D330" s="217" t="s">
        <v>138</v>
      </c>
      <c r="E330" s="245" t="s">
        <v>1</v>
      </c>
      <c r="F330" s="246" t="s">
        <v>142</v>
      </c>
      <c r="G330" s="244"/>
      <c r="H330" s="245" t="s">
        <v>1</v>
      </c>
      <c r="I330" s="247"/>
      <c r="J330" s="244"/>
      <c r="K330" s="244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138</v>
      </c>
      <c r="AU330" s="252" t="s">
        <v>82</v>
      </c>
      <c r="AV330" s="15" t="s">
        <v>80</v>
      </c>
      <c r="AW330" s="15" t="s">
        <v>29</v>
      </c>
      <c r="AX330" s="15" t="s">
        <v>72</v>
      </c>
      <c r="AY330" s="252" t="s">
        <v>128</v>
      </c>
    </row>
    <row r="331" spans="1:65" s="13" customFormat="1" ht="11.25">
      <c r="B331" s="221"/>
      <c r="C331" s="222"/>
      <c r="D331" s="217" t="s">
        <v>138</v>
      </c>
      <c r="E331" s="223" t="s">
        <v>1</v>
      </c>
      <c r="F331" s="224" t="s">
        <v>382</v>
      </c>
      <c r="G331" s="222"/>
      <c r="H331" s="225">
        <v>520.60500000000002</v>
      </c>
      <c r="I331" s="226"/>
      <c r="J331" s="222"/>
      <c r="K331" s="222"/>
      <c r="L331" s="227"/>
      <c r="M331" s="228"/>
      <c r="N331" s="229"/>
      <c r="O331" s="229"/>
      <c r="P331" s="229"/>
      <c r="Q331" s="229"/>
      <c r="R331" s="229"/>
      <c r="S331" s="229"/>
      <c r="T331" s="230"/>
      <c r="AT331" s="231" t="s">
        <v>138</v>
      </c>
      <c r="AU331" s="231" t="s">
        <v>82</v>
      </c>
      <c r="AV331" s="13" t="s">
        <v>82</v>
      </c>
      <c r="AW331" s="13" t="s">
        <v>29</v>
      </c>
      <c r="AX331" s="13" t="s">
        <v>80</v>
      </c>
      <c r="AY331" s="231" t="s">
        <v>128</v>
      </c>
    </row>
    <row r="332" spans="1:65" s="2" customFormat="1" ht="21.75" customHeight="1">
      <c r="A332" s="35"/>
      <c r="B332" s="36"/>
      <c r="C332" s="204" t="s">
        <v>383</v>
      </c>
      <c r="D332" s="204" t="s">
        <v>131</v>
      </c>
      <c r="E332" s="205" t="s">
        <v>384</v>
      </c>
      <c r="F332" s="206" t="s">
        <v>385</v>
      </c>
      <c r="G332" s="207" t="s">
        <v>225</v>
      </c>
      <c r="H332" s="208">
        <v>121.5</v>
      </c>
      <c r="I332" s="209"/>
      <c r="J332" s="210">
        <f>ROUND(I332*H332,2)</f>
        <v>0</v>
      </c>
      <c r="K332" s="206" t="s">
        <v>1</v>
      </c>
      <c r="L332" s="40"/>
      <c r="M332" s="211" t="s">
        <v>1</v>
      </c>
      <c r="N332" s="212" t="s">
        <v>37</v>
      </c>
      <c r="O332" s="72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5" t="s">
        <v>238</v>
      </c>
      <c r="AT332" s="215" t="s">
        <v>131</v>
      </c>
      <c r="AU332" s="215" t="s">
        <v>82</v>
      </c>
      <c r="AY332" s="18" t="s">
        <v>128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8" t="s">
        <v>80</v>
      </c>
      <c r="BK332" s="216">
        <f>ROUND(I332*H332,2)</f>
        <v>0</v>
      </c>
      <c r="BL332" s="18" t="s">
        <v>238</v>
      </c>
      <c r="BM332" s="215" t="s">
        <v>386</v>
      </c>
    </row>
    <row r="333" spans="1:65" s="2" customFormat="1" ht="19.5">
      <c r="A333" s="35"/>
      <c r="B333" s="36"/>
      <c r="C333" s="37"/>
      <c r="D333" s="217" t="s">
        <v>137</v>
      </c>
      <c r="E333" s="37"/>
      <c r="F333" s="218" t="s">
        <v>385</v>
      </c>
      <c r="G333" s="37"/>
      <c r="H333" s="37"/>
      <c r="I333" s="116"/>
      <c r="J333" s="37"/>
      <c r="K333" s="37"/>
      <c r="L333" s="40"/>
      <c r="M333" s="219"/>
      <c r="N333" s="220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137</v>
      </c>
      <c r="AU333" s="18" t="s">
        <v>82</v>
      </c>
    </row>
    <row r="334" spans="1:65" s="13" customFormat="1" ht="11.25">
      <c r="B334" s="221"/>
      <c r="C334" s="222"/>
      <c r="D334" s="217" t="s">
        <v>138</v>
      </c>
      <c r="E334" s="223" t="s">
        <v>1</v>
      </c>
      <c r="F334" s="224" t="s">
        <v>387</v>
      </c>
      <c r="G334" s="222"/>
      <c r="H334" s="225">
        <v>84.6</v>
      </c>
      <c r="I334" s="226"/>
      <c r="J334" s="222"/>
      <c r="K334" s="222"/>
      <c r="L334" s="227"/>
      <c r="M334" s="228"/>
      <c r="N334" s="229"/>
      <c r="O334" s="229"/>
      <c r="P334" s="229"/>
      <c r="Q334" s="229"/>
      <c r="R334" s="229"/>
      <c r="S334" s="229"/>
      <c r="T334" s="230"/>
      <c r="AT334" s="231" t="s">
        <v>138</v>
      </c>
      <c r="AU334" s="231" t="s">
        <v>82</v>
      </c>
      <c r="AV334" s="13" t="s">
        <v>82</v>
      </c>
      <c r="AW334" s="13" t="s">
        <v>29</v>
      </c>
      <c r="AX334" s="13" t="s">
        <v>72</v>
      </c>
      <c r="AY334" s="231" t="s">
        <v>128</v>
      </c>
    </row>
    <row r="335" spans="1:65" s="13" customFormat="1" ht="11.25">
      <c r="B335" s="221"/>
      <c r="C335" s="222"/>
      <c r="D335" s="217" t="s">
        <v>138</v>
      </c>
      <c r="E335" s="223" t="s">
        <v>1</v>
      </c>
      <c r="F335" s="224" t="s">
        <v>388</v>
      </c>
      <c r="G335" s="222"/>
      <c r="H335" s="225">
        <v>36.9</v>
      </c>
      <c r="I335" s="226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AT335" s="231" t="s">
        <v>138</v>
      </c>
      <c r="AU335" s="231" t="s">
        <v>82</v>
      </c>
      <c r="AV335" s="13" t="s">
        <v>82</v>
      </c>
      <c r="AW335" s="13" t="s">
        <v>29</v>
      </c>
      <c r="AX335" s="13" t="s">
        <v>72</v>
      </c>
      <c r="AY335" s="231" t="s">
        <v>128</v>
      </c>
    </row>
    <row r="336" spans="1:65" s="14" customFormat="1" ht="11.25">
      <c r="B336" s="232"/>
      <c r="C336" s="233"/>
      <c r="D336" s="217" t="s">
        <v>138</v>
      </c>
      <c r="E336" s="234" t="s">
        <v>1</v>
      </c>
      <c r="F336" s="235" t="s">
        <v>142</v>
      </c>
      <c r="G336" s="233"/>
      <c r="H336" s="236">
        <v>121.5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138</v>
      </c>
      <c r="AU336" s="242" t="s">
        <v>82</v>
      </c>
      <c r="AV336" s="14" t="s">
        <v>135</v>
      </c>
      <c r="AW336" s="14" t="s">
        <v>29</v>
      </c>
      <c r="AX336" s="14" t="s">
        <v>80</v>
      </c>
      <c r="AY336" s="242" t="s">
        <v>128</v>
      </c>
    </row>
    <row r="337" spans="1:65" s="2" customFormat="1" ht="21.75" customHeight="1">
      <c r="A337" s="35"/>
      <c r="B337" s="36"/>
      <c r="C337" s="204" t="s">
        <v>389</v>
      </c>
      <c r="D337" s="204" t="s">
        <v>131</v>
      </c>
      <c r="E337" s="205" t="s">
        <v>390</v>
      </c>
      <c r="F337" s="206" t="s">
        <v>391</v>
      </c>
      <c r="G337" s="207" t="s">
        <v>287</v>
      </c>
      <c r="H337" s="208">
        <v>36</v>
      </c>
      <c r="I337" s="209"/>
      <c r="J337" s="210">
        <f>ROUND(I337*H337,2)</f>
        <v>0</v>
      </c>
      <c r="K337" s="206" t="s">
        <v>1</v>
      </c>
      <c r="L337" s="40"/>
      <c r="M337" s="211" t="s">
        <v>1</v>
      </c>
      <c r="N337" s="212" t="s">
        <v>37</v>
      </c>
      <c r="O337" s="72"/>
      <c r="P337" s="213">
        <f>O337*H337</f>
        <v>0</v>
      </c>
      <c r="Q337" s="213">
        <v>7.4999999999999997E-3</v>
      </c>
      <c r="R337" s="213">
        <f>Q337*H337</f>
        <v>0.27</v>
      </c>
      <c r="S337" s="213">
        <v>0</v>
      </c>
      <c r="T337" s="21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5" t="s">
        <v>238</v>
      </c>
      <c r="AT337" s="215" t="s">
        <v>131</v>
      </c>
      <c r="AU337" s="215" t="s">
        <v>82</v>
      </c>
      <c r="AY337" s="18" t="s">
        <v>128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8" t="s">
        <v>80</v>
      </c>
      <c r="BK337" s="216">
        <f>ROUND(I337*H337,2)</f>
        <v>0</v>
      </c>
      <c r="BL337" s="18" t="s">
        <v>238</v>
      </c>
      <c r="BM337" s="215" t="s">
        <v>392</v>
      </c>
    </row>
    <row r="338" spans="1:65" s="2" customFormat="1" ht="19.5">
      <c r="A338" s="35"/>
      <c r="B338" s="36"/>
      <c r="C338" s="37"/>
      <c r="D338" s="217" t="s">
        <v>137</v>
      </c>
      <c r="E338" s="37"/>
      <c r="F338" s="218" t="s">
        <v>391</v>
      </c>
      <c r="G338" s="37"/>
      <c r="H338" s="37"/>
      <c r="I338" s="116"/>
      <c r="J338" s="37"/>
      <c r="K338" s="37"/>
      <c r="L338" s="40"/>
      <c r="M338" s="219"/>
      <c r="N338" s="220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137</v>
      </c>
      <c r="AU338" s="18" t="s">
        <v>82</v>
      </c>
    </row>
    <row r="339" spans="1:65" s="2" customFormat="1" ht="21.75" customHeight="1">
      <c r="A339" s="35"/>
      <c r="B339" s="36"/>
      <c r="C339" s="253" t="s">
        <v>393</v>
      </c>
      <c r="D339" s="253" t="s">
        <v>202</v>
      </c>
      <c r="E339" s="254" t="s">
        <v>394</v>
      </c>
      <c r="F339" s="255" t="s">
        <v>395</v>
      </c>
      <c r="G339" s="256" t="s">
        <v>287</v>
      </c>
      <c r="H339" s="257">
        <v>36</v>
      </c>
      <c r="I339" s="258"/>
      <c r="J339" s="259">
        <f>ROUND(I339*H339,2)</f>
        <v>0</v>
      </c>
      <c r="K339" s="255" t="s">
        <v>1</v>
      </c>
      <c r="L339" s="260"/>
      <c r="M339" s="261" t="s">
        <v>1</v>
      </c>
      <c r="N339" s="262" t="s">
        <v>37</v>
      </c>
      <c r="O339" s="72"/>
      <c r="P339" s="213">
        <f>O339*H339</f>
        <v>0</v>
      </c>
      <c r="Q339" s="213">
        <v>1E-4</v>
      </c>
      <c r="R339" s="213">
        <f>Q339*H339</f>
        <v>3.6000000000000003E-3</v>
      </c>
      <c r="S339" s="213">
        <v>0</v>
      </c>
      <c r="T339" s="21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5" t="s">
        <v>366</v>
      </c>
      <c r="AT339" s="215" t="s">
        <v>202</v>
      </c>
      <c r="AU339" s="215" t="s">
        <v>82</v>
      </c>
      <c r="AY339" s="18" t="s">
        <v>128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8" t="s">
        <v>80</v>
      </c>
      <c r="BK339" s="216">
        <f>ROUND(I339*H339,2)</f>
        <v>0</v>
      </c>
      <c r="BL339" s="18" t="s">
        <v>238</v>
      </c>
      <c r="BM339" s="215" t="s">
        <v>396</v>
      </c>
    </row>
    <row r="340" spans="1:65" s="2" customFormat="1" ht="19.5">
      <c r="A340" s="35"/>
      <c r="B340" s="36"/>
      <c r="C340" s="37"/>
      <c r="D340" s="217" t="s">
        <v>137</v>
      </c>
      <c r="E340" s="37"/>
      <c r="F340" s="218" t="s">
        <v>395</v>
      </c>
      <c r="G340" s="37"/>
      <c r="H340" s="37"/>
      <c r="I340" s="116"/>
      <c r="J340" s="37"/>
      <c r="K340" s="37"/>
      <c r="L340" s="40"/>
      <c r="M340" s="219"/>
      <c r="N340" s="220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137</v>
      </c>
      <c r="AU340" s="18" t="s">
        <v>82</v>
      </c>
    </row>
    <row r="341" spans="1:65" s="2" customFormat="1" ht="21.75" customHeight="1">
      <c r="A341" s="35"/>
      <c r="B341" s="36"/>
      <c r="C341" s="204" t="s">
        <v>397</v>
      </c>
      <c r="D341" s="204" t="s">
        <v>131</v>
      </c>
      <c r="E341" s="205" t="s">
        <v>398</v>
      </c>
      <c r="F341" s="206" t="s">
        <v>399</v>
      </c>
      <c r="G341" s="207" t="s">
        <v>150</v>
      </c>
      <c r="H341" s="208">
        <v>18.225000000000001</v>
      </c>
      <c r="I341" s="209"/>
      <c r="J341" s="210">
        <f>ROUND(I341*H341,2)</f>
        <v>0</v>
      </c>
      <c r="K341" s="206" t="s">
        <v>1</v>
      </c>
      <c r="L341" s="40"/>
      <c r="M341" s="211" t="s">
        <v>1</v>
      </c>
      <c r="N341" s="212" t="s">
        <v>37</v>
      </c>
      <c r="O341" s="72"/>
      <c r="P341" s="213">
        <f>O341*H341</f>
        <v>0</v>
      </c>
      <c r="Q341" s="213">
        <v>9.3999999999999997E-4</v>
      </c>
      <c r="R341" s="213">
        <f>Q341*H341</f>
        <v>1.7131500000000001E-2</v>
      </c>
      <c r="S341" s="213">
        <v>0</v>
      </c>
      <c r="T341" s="21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5" t="s">
        <v>238</v>
      </c>
      <c r="AT341" s="215" t="s">
        <v>131</v>
      </c>
      <c r="AU341" s="215" t="s">
        <v>82</v>
      </c>
      <c r="AY341" s="18" t="s">
        <v>128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8" t="s">
        <v>80</v>
      </c>
      <c r="BK341" s="216">
        <f>ROUND(I341*H341,2)</f>
        <v>0</v>
      </c>
      <c r="BL341" s="18" t="s">
        <v>238</v>
      </c>
      <c r="BM341" s="215" t="s">
        <v>400</v>
      </c>
    </row>
    <row r="342" spans="1:65" s="2" customFormat="1" ht="19.5">
      <c r="A342" s="35"/>
      <c r="B342" s="36"/>
      <c r="C342" s="37"/>
      <c r="D342" s="217" t="s">
        <v>137</v>
      </c>
      <c r="E342" s="37"/>
      <c r="F342" s="218" t="s">
        <v>399</v>
      </c>
      <c r="G342" s="37"/>
      <c r="H342" s="37"/>
      <c r="I342" s="116"/>
      <c r="J342" s="37"/>
      <c r="K342" s="37"/>
      <c r="L342" s="40"/>
      <c r="M342" s="219"/>
      <c r="N342" s="220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137</v>
      </c>
      <c r="AU342" s="18" t="s">
        <v>82</v>
      </c>
    </row>
    <row r="343" spans="1:65" s="13" customFormat="1" ht="11.25">
      <c r="B343" s="221"/>
      <c r="C343" s="222"/>
      <c r="D343" s="217" t="s">
        <v>138</v>
      </c>
      <c r="E343" s="223" t="s">
        <v>1</v>
      </c>
      <c r="F343" s="224" t="s">
        <v>401</v>
      </c>
      <c r="G343" s="222"/>
      <c r="H343" s="225">
        <v>18.225000000000001</v>
      </c>
      <c r="I343" s="226"/>
      <c r="J343" s="222"/>
      <c r="K343" s="222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138</v>
      </c>
      <c r="AU343" s="231" t="s">
        <v>82</v>
      </c>
      <c r="AV343" s="13" t="s">
        <v>82</v>
      </c>
      <c r="AW343" s="13" t="s">
        <v>29</v>
      </c>
      <c r="AX343" s="13" t="s">
        <v>80</v>
      </c>
      <c r="AY343" s="231" t="s">
        <v>128</v>
      </c>
    </row>
    <row r="344" spans="1:65" s="2" customFormat="1" ht="16.5" customHeight="1">
      <c r="A344" s="35"/>
      <c r="B344" s="36"/>
      <c r="C344" s="204" t="s">
        <v>402</v>
      </c>
      <c r="D344" s="204" t="s">
        <v>131</v>
      </c>
      <c r="E344" s="205" t="s">
        <v>403</v>
      </c>
      <c r="F344" s="206" t="s">
        <v>404</v>
      </c>
      <c r="G344" s="207" t="s">
        <v>287</v>
      </c>
      <c r="H344" s="208">
        <v>1</v>
      </c>
      <c r="I344" s="209"/>
      <c r="J344" s="210">
        <f>ROUND(I344*H344,2)</f>
        <v>0</v>
      </c>
      <c r="K344" s="206" t="s">
        <v>1</v>
      </c>
      <c r="L344" s="40"/>
      <c r="M344" s="211" t="s">
        <v>1</v>
      </c>
      <c r="N344" s="212" t="s">
        <v>37</v>
      </c>
      <c r="O344" s="72"/>
      <c r="P344" s="213">
        <f>O344*H344</f>
        <v>0</v>
      </c>
      <c r="Q344" s="213">
        <v>1E-4</v>
      </c>
      <c r="R344" s="213">
        <f>Q344*H344</f>
        <v>1E-4</v>
      </c>
      <c r="S344" s="213">
        <v>0</v>
      </c>
      <c r="T344" s="21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5" t="s">
        <v>238</v>
      </c>
      <c r="AT344" s="215" t="s">
        <v>131</v>
      </c>
      <c r="AU344" s="215" t="s">
        <v>82</v>
      </c>
      <c r="AY344" s="18" t="s">
        <v>128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8" t="s">
        <v>80</v>
      </c>
      <c r="BK344" s="216">
        <f>ROUND(I344*H344,2)</f>
        <v>0</v>
      </c>
      <c r="BL344" s="18" t="s">
        <v>238</v>
      </c>
      <c r="BM344" s="215" t="s">
        <v>405</v>
      </c>
    </row>
    <row r="345" spans="1:65" s="2" customFormat="1" ht="11.25">
      <c r="A345" s="35"/>
      <c r="B345" s="36"/>
      <c r="C345" s="37"/>
      <c r="D345" s="217" t="s">
        <v>137</v>
      </c>
      <c r="E345" s="37"/>
      <c r="F345" s="218" t="s">
        <v>404</v>
      </c>
      <c r="G345" s="37"/>
      <c r="H345" s="37"/>
      <c r="I345" s="116"/>
      <c r="J345" s="37"/>
      <c r="K345" s="37"/>
      <c r="L345" s="40"/>
      <c r="M345" s="219"/>
      <c r="N345" s="220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137</v>
      </c>
      <c r="AU345" s="18" t="s">
        <v>82</v>
      </c>
    </row>
    <row r="346" spans="1:65" s="2" customFormat="1" ht="21.75" customHeight="1">
      <c r="A346" s="35"/>
      <c r="B346" s="36"/>
      <c r="C346" s="253" t="s">
        <v>406</v>
      </c>
      <c r="D346" s="253" t="s">
        <v>202</v>
      </c>
      <c r="E346" s="254" t="s">
        <v>407</v>
      </c>
      <c r="F346" s="255" t="s">
        <v>408</v>
      </c>
      <c r="G346" s="256" t="s">
        <v>287</v>
      </c>
      <c r="H346" s="257">
        <v>1</v>
      </c>
      <c r="I346" s="258"/>
      <c r="J346" s="259">
        <f>ROUND(I346*H346,2)</f>
        <v>0</v>
      </c>
      <c r="K346" s="255" t="s">
        <v>1</v>
      </c>
      <c r="L346" s="260"/>
      <c r="M346" s="261" t="s">
        <v>1</v>
      </c>
      <c r="N346" s="262" t="s">
        <v>37</v>
      </c>
      <c r="O346" s="72"/>
      <c r="P346" s="213">
        <f>O346*H346</f>
        <v>0</v>
      </c>
      <c r="Q346" s="213">
        <v>1E-3</v>
      </c>
      <c r="R346" s="213">
        <f>Q346*H346</f>
        <v>1E-3</v>
      </c>
      <c r="S346" s="213">
        <v>0</v>
      </c>
      <c r="T346" s="21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5" t="s">
        <v>366</v>
      </c>
      <c r="AT346" s="215" t="s">
        <v>202</v>
      </c>
      <c r="AU346" s="215" t="s">
        <v>82</v>
      </c>
      <c r="AY346" s="18" t="s">
        <v>128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8" t="s">
        <v>80</v>
      </c>
      <c r="BK346" s="216">
        <f>ROUND(I346*H346,2)</f>
        <v>0</v>
      </c>
      <c r="BL346" s="18" t="s">
        <v>238</v>
      </c>
      <c r="BM346" s="215" t="s">
        <v>409</v>
      </c>
    </row>
    <row r="347" spans="1:65" s="2" customFormat="1" ht="19.5">
      <c r="A347" s="35"/>
      <c r="B347" s="36"/>
      <c r="C347" s="37"/>
      <c r="D347" s="217" t="s">
        <v>137</v>
      </c>
      <c r="E347" s="37"/>
      <c r="F347" s="218" t="s">
        <v>408</v>
      </c>
      <c r="G347" s="37"/>
      <c r="H347" s="37"/>
      <c r="I347" s="116"/>
      <c r="J347" s="37"/>
      <c r="K347" s="37"/>
      <c r="L347" s="40"/>
      <c r="M347" s="219"/>
      <c r="N347" s="220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137</v>
      </c>
      <c r="AU347" s="18" t="s">
        <v>82</v>
      </c>
    </row>
    <row r="348" spans="1:65" s="2" customFormat="1" ht="21.75" customHeight="1">
      <c r="A348" s="35"/>
      <c r="B348" s="36"/>
      <c r="C348" s="204" t="s">
        <v>410</v>
      </c>
      <c r="D348" s="204" t="s">
        <v>131</v>
      </c>
      <c r="E348" s="205" t="s">
        <v>411</v>
      </c>
      <c r="F348" s="206" t="s">
        <v>412</v>
      </c>
      <c r="G348" s="207" t="s">
        <v>413</v>
      </c>
      <c r="H348" s="274"/>
      <c r="I348" s="209"/>
      <c r="J348" s="210">
        <f>ROUND(I348*H348,2)</f>
        <v>0</v>
      </c>
      <c r="K348" s="206" t="s">
        <v>1</v>
      </c>
      <c r="L348" s="40"/>
      <c r="M348" s="211" t="s">
        <v>1</v>
      </c>
      <c r="N348" s="212" t="s">
        <v>37</v>
      </c>
      <c r="O348" s="72"/>
      <c r="P348" s="213">
        <f>O348*H348</f>
        <v>0</v>
      </c>
      <c r="Q348" s="213">
        <v>0</v>
      </c>
      <c r="R348" s="213">
        <f>Q348*H348</f>
        <v>0</v>
      </c>
      <c r="S348" s="213">
        <v>0</v>
      </c>
      <c r="T348" s="21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5" t="s">
        <v>238</v>
      </c>
      <c r="AT348" s="215" t="s">
        <v>131</v>
      </c>
      <c r="AU348" s="215" t="s">
        <v>82</v>
      </c>
      <c r="AY348" s="18" t="s">
        <v>128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8" t="s">
        <v>80</v>
      </c>
      <c r="BK348" s="216">
        <f>ROUND(I348*H348,2)</f>
        <v>0</v>
      </c>
      <c r="BL348" s="18" t="s">
        <v>238</v>
      </c>
      <c r="BM348" s="215" t="s">
        <v>414</v>
      </c>
    </row>
    <row r="349" spans="1:65" s="2" customFormat="1" ht="19.5">
      <c r="A349" s="35"/>
      <c r="B349" s="36"/>
      <c r="C349" s="37"/>
      <c r="D349" s="217" t="s">
        <v>137</v>
      </c>
      <c r="E349" s="37"/>
      <c r="F349" s="218" t="s">
        <v>412</v>
      </c>
      <c r="G349" s="37"/>
      <c r="H349" s="37"/>
      <c r="I349" s="116"/>
      <c r="J349" s="37"/>
      <c r="K349" s="37"/>
      <c r="L349" s="40"/>
      <c r="M349" s="219"/>
      <c r="N349" s="220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137</v>
      </c>
      <c r="AU349" s="18" t="s">
        <v>82</v>
      </c>
    </row>
    <row r="350" spans="1:65" s="12" customFormat="1" ht="22.9" customHeight="1">
      <c r="B350" s="188"/>
      <c r="C350" s="189"/>
      <c r="D350" s="190" t="s">
        <v>71</v>
      </c>
      <c r="E350" s="202" t="s">
        <v>415</v>
      </c>
      <c r="F350" s="202" t="s">
        <v>416</v>
      </c>
      <c r="G350" s="189"/>
      <c r="H350" s="189"/>
      <c r="I350" s="192"/>
      <c r="J350" s="203">
        <f>BK350</f>
        <v>0</v>
      </c>
      <c r="K350" s="189"/>
      <c r="L350" s="194"/>
      <c r="M350" s="195"/>
      <c r="N350" s="196"/>
      <c r="O350" s="196"/>
      <c r="P350" s="197">
        <f>SUM(P351:P358)</f>
        <v>0</v>
      </c>
      <c r="Q350" s="196"/>
      <c r="R350" s="197">
        <f>SUM(R351:R358)</f>
        <v>0.28337000000000001</v>
      </c>
      <c r="S350" s="196"/>
      <c r="T350" s="198">
        <f>SUM(T351:T358)</f>
        <v>0</v>
      </c>
      <c r="AR350" s="199" t="s">
        <v>82</v>
      </c>
      <c r="AT350" s="200" t="s">
        <v>71</v>
      </c>
      <c r="AU350" s="200" t="s">
        <v>80</v>
      </c>
      <c r="AY350" s="199" t="s">
        <v>128</v>
      </c>
      <c r="BK350" s="201">
        <f>SUM(BK351:BK358)</f>
        <v>0</v>
      </c>
    </row>
    <row r="351" spans="1:65" s="2" customFormat="1" ht="21.75" customHeight="1">
      <c r="A351" s="35"/>
      <c r="B351" s="36"/>
      <c r="C351" s="204" t="s">
        <v>417</v>
      </c>
      <c r="D351" s="204" t="s">
        <v>131</v>
      </c>
      <c r="E351" s="205" t="s">
        <v>418</v>
      </c>
      <c r="F351" s="206" t="s">
        <v>419</v>
      </c>
      <c r="G351" s="207" t="s">
        <v>134</v>
      </c>
      <c r="H351" s="208">
        <v>28.337</v>
      </c>
      <c r="I351" s="209"/>
      <c r="J351" s="210">
        <f>ROUND(I351*H351,2)</f>
        <v>0</v>
      </c>
      <c r="K351" s="206" t="s">
        <v>1</v>
      </c>
      <c r="L351" s="40"/>
      <c r="M351" s="211" t="s">
        <v>1</v>
      </c>
      <c r="N351" s="212" t="s">
        <v>37</v>
      </c>
      <c r="O351" s="72"/>
      <c r="P351" s="213">
        <f>O351*H351</f>
        <v>0</v>
      </c>
      <c r="Q351" s="213">
        <v>0.01</v>
      </c>
      <c r="R351" s="213">
        <f>Q351*H351</f>
        <v>0.28337000000000001</v>
      </c>
      <c r="S351" s="213">
        <v>0</v>
      </c>
      <c r="T351" s="21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5" t="s">
        <v>238</v>
      </c>
      <c r="AT351" s="215" t="s">
        <v>131</v>
      </c>
      <c r="AU351" s="215" t="s">
        <v>82</v>
      </c>
      <c r="AY351" s="18" t="s">
        <v>128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8" t="s">
        <v>80</v>
      </c>
      <c r="BK351" s="216">
        <f>ROUND(I351*H351,2)</f>
        <v>0</v>
      </c>
      <c r="BL351" s="18" t="s">
        <v>238</v>
      </c>
      <c r="BM351" s="215" t="s">
        <v>420</v>
      </c>
    </row>
    <row r="352" spans="1:65" s="2" customFormat="1" ht="19.5">
      <c r="A352" s="35"/>
      <c r="B352" s="36"/>
      <c r="C352" s="37"/>
      <c r="D352" s="217" t="s">
        <v>137</v>
      </c>
      <c r="E352" s="37"/>
      <c r="F352" s="218" t="s">
        <v>419</v>
      </c>
      <c r="G352" s="37"/>
      <c r="H352" s="37"/>
      <c r="I352" s="116"/>
      <c r="J352" s="37"/>
      <c r="K352" s="37"/>
      <c r="L352" s="40"/>
      <c r="M352" s="219"/>
      <c r="N352" s="220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137</v>
      </c>
      <c r="AU352" s="18" t="s">
        <v>82</v>
      </c>
    </row>
    <row r="353" spans="1:65" s="13" customFormat="1" ht="11.25">
      <c r="B353" s="221"/>
      <c r="C353" s="222"/>
      <c r="D353" s="217" t="s">
        <v>138</v>
      </c>
      <c r="E353" s="223" t="s">
        <v>1</v>
      </c>
      <c r="F353" s="224" t="s">
        <v>421</v>
      </c>
      <c r="G353" s="222"/>
      <c r="H353" s="225">
        <v>24.908000000000001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138</v>
      </c>
      <c r="AU353" s="231" t="s">
        <v>82</v>
      </c>
      <c r="AV353" s="13" t="s">
        <v>82</v>
      </c>
      <c r="AW353" s="13" t="s">
        <v>29</v>
      </c>
      <c r="AX353" s="13" t="s">
        <v>72</v>
      </c>
      <c r="AY353" s="231" t="s">
        <v>128</v>
      </c>
    </row>
    <row r="354" spans="1:65" s="13" customFormat="1" ht="11.25">
      <c r="B354" s="221"/>
      <c r="C354" s="222"/>
      <c r="D354" s="217" t="s">
        <v>138</v>
      </c>
      <c r="E354" s="223" t="s">
        <v>1</v>
      </c>
      <c r="F354" s="224" t="s">
        <v>422</v>
      </c>
      <c r="G354" s="222"/>
      <c r="H354" s="225">
        <v>0.86399999999999999</v>
      </c>
      <c r="I354" s="226"/>
      <c r="J354" s="222"/>
      <c r="K354" s="222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138</v>
      </c>
      <c r="AU354" s="231" t="s">
        <v>82</v>
      </c>
      <c r="AV354" s="13" t="s">
        <v>82</v>
      </c>
      <c r="AW354" s="13" t="s">
        <v>29</v>
      </c>
      <c r="AX354" s="13" t="s">
        <v>72</v>
      </c>
      <c r="AY354" s="231" t="s">
        <v>128</v>
      </c>
    </row>
    <row r="355" spans="1:65" s="13" customFormat="1" ht="11.25">
      <c r="B355" s="221"/>
      <c r="C355" s="222"/>
      <c r="D355" s="217" t="s">
        <v>138</v>
      </c>
      <c r="E355" s="223" t="s">
        <v>1</v>
      </c>
      <c r="F355" s="224" t="s">
        <v>423</v>
      </c>
      <c r="G355" s="222"/>
      <c r="H355" s="225">
        <v>2.5649999999999999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138</v>
      </c>
      <c r="AU355" s="231" t="s">
        <v>82</v>
      </c>
      <c r="AV355" s="13" t="s">
        <v>82</v>
      </c>
      <c r="AW355" s="13" t="s">
        <v>29</v>
      </c>
      <c r="AX355" s="13" t="s">
        <v>72</v>
      </c>
      <c r="AY355" s="231" t="s">
        <v>128</v>
      </c>
    </row>
    <row r="356" spans="1:65" s="14" customFormat="1" ht="11.25">
      <c r="B356" s="232"/>
      <c r="C356" s="233"/>
      <c r="D356" s="217" t="s">
        <v>138</v>
      </c>
      <c r="E356" s="234" t="s">
        <v>1</v>
      </c>
      <c r="F356" s="235" t="s">
        <v>142</v>
      </c>
      <c r="G356" s="233"/>
      <c r="H356" s="236">
        <v>28.337000000000003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AT356" s="242" t="s">
        <v>138</v>
      </c>
      <c r="AU356" s="242" t="s">
        <v>82</v>
      </c>
      <c r="AV356" s="14" t="s">
        <v>135</v>
      </c>
      <c r="AW356" s="14" t="s">
        <v>29</v>
      </c>
      <c r="AX356" s="14" t="s">
        <v>80</v>
      </c>
      <c r="AY356" s="242" t="s">
        <v>128</v>
      </c>
    </row>
    <row r="357" spans="1:65" s="2" customFormat="1" ht="21.75" customHeight="1">
      <c r="A357" s="35"/>
      <c r="B357" s="36"/>
      <c r="C357" s="204" t="s">
        <v>424</v>
      </c>
      <c r="D357" s="204" t="s">
        <v>131</v>
      </c>
      <c r="E357" s="205" t="s">
        <v>425</v>
      </c>
      <c r="F357" s="206" t="s">
        <v>426</v>
      </c>
      <c r="G357" s="207" t="s">
        <v>413</v>
      </c>
      <c r="H357" s="274"/>
      <c r="I357" s="209"/>
      <c r="J357" s="210">
        <f>ROUND(I357*H357,2)</f>
        <v>0</v>
      </c>
      <c r="K357" s="206" t="s">
        <v>1</v>
      </c>
      <c r="L357" s="40"/>
      <c r="M357" s="211" t="s">
        <v>1</v>
      </c>
      <c r="N357" s="212" t="s">
        <v>37</v>
      </c>
      <c r="O357" s="72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5" t="s">
        <v>238</v>
      </c>
      <c r="AT357" s="215" t="s">
        <v>131</v>
      </c>
      <c r="AU357" s="215" t="s">
        <v>82</v>
      </c>
      <c r="AY357" s="18" t="s">
        <v>128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8" t="s">
        <v>80</v>
      </c>
      <c r="BK357" s="216">
        <f>ROUND(I357*H357,2)</f>
        <v>0</v>
      </c>
      <c r="BL357" s="18" t="s">
        <v>238</v>
      </c>
      <c r="BM357" s="215" t="s">
        <v>427</v>
      </c>
    </row>
    <row r="358" spans="1:65" s="2" customFormat="1" ht="11.25">
      <c r="A358" s="35"/>
      <c r="B358" s="36"/>
      <c r="C358" s="37"/>
      <c r="D358" s="217" t="s">
        <v>137</v>
      </c>
      <c r="E358" s="37"/>
      <c r="F358" s="218" t="s">
        <v>426</v>
      </c>
      <c r="G358" s="37"/>
      <c r="H358" s="37"/>
      <c r="I358" s="116"/>
      <c r="J358" s="37"/>
      <c r="K358" s="37"/>
      <c r="L358" s="40"/>
      <c r="M358" s="219"/>
      <c r="N358" s="220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137</v>
      </c>
      <c r="AU358" s="18" t="s">
        <v>82</v>
      </c>
    </row>
    <row r="359" spans="1:65" s="12" customFormat="1" ht="22.9" customHeight="1">
      <c r="B359" s="188"/>
      <c r="C359" s="189"/>
      <c r="D359" s="190" t="s">
        <v>71</v>
      </c>
      <c r="E359" s="202" t="s">
        <v>428</v>
      </c>
      <c r="F359" s="202" t="s">
        <v>429</v>
      </c>
      <c r="G359" s="189"/>
      <c r="H359" s="189"/>
      <c r="I359" s="192"/>
      <c r="J359" s="203">
        <f>BK359</f>
        <v>0</v>
      </c>
      <c r="K359" s="189"/>
      <c r="L359" s="194"/>
      <c r="M359" s="195"/>
      <c r="N359" s="196"/>
      <c r="O359" s="196"/>
      <c r="P359" s="197">
        <f>SUM(P360:P387)</f>
        <v>0</v>
      </c>
      <c r="Q359" s="196"/>
      <c r="R359" s="197">
        <f>SUM(R360:R387)</f>
        <v>0.20494999999999999</v>
      </c>
      <c r="S359" s="196"/>
      <c r="T359" s="198">
        <f>SUM(T360:T387)</f>
        <v>0.15732000000000002</v>
      </c>
      <c r="AR359" s="199" t="s">
        <v>82</v>
      </c>
      <c r="AT359" s="200" t="s">
        <v>71</v>
      </c>
      <c r="AU359" s="200" t="s">
        <v>80</v>
      </c>
      <c r="AY359" s="199" t="s">
        <v>128</v>
      </c>
      <c r="BK359" s="201">
        <f>SUM(BK360:BK387)</f>
        <v>0</v>
      </c>
    </row>
    <row r="360" spans="1:65" s="2" customFormat="1" ht="21.75" customHeight="1">
      <c r="A360" s="35"/>
      <c r="B360" s="36"/>
      <c r="C360" s="204" t="s">
        <v>430</v>
      </c>
      <c r="D360" s="204" t="s">
        <v>131</v>
      </c>
      <c r="E360" s="205" t="s">
        <v>431</v>
      </c>
      <c r="F360" s="206" t="s">
        <v>432</v>
      </c>
      <c r="G360" s="207" t="s">
        <v>225</v>
      </c>
      <c r="H360" s="208">
        <v>176</v>
      </c>
      <c r="I360" s="209"/>
      <c r="J360" s="210">
        <f>ROUND(I360*H360,2)</f>
        <v>0</v>
      </c>
      <c r="K360" s="206" t="s">
        <v>159</v>
      </c>
      <c r="L360" s="40"/>
      <c r="M360" s="211" t="s">
        <v>1</v>
      </c>
      <c r="N360" s="212" t="s">
        <v>37</v>
      </c>
      <c r="O360" s="72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5" t="s">
        <v>238</v>
      </c>
      <c r="AT360" s="215" t="s">
        <v>131</v>
      </c>
      <c r="AU360" s="215" t="s">
        <v>82</v>
      </c>
      <c r="AY360" s="18" t="s">
        <v>128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8" t="s">
        <v>80</v>
      </c>
      <c r="BK360" s="216">
        <f>ROUND(I360*H360,2)</f>
        <v>0</v>
      </c>
      <c r="BL360" s="18" t="s">
        <v>238</v>
      </c>
      <c r="BM360" s="215" t="s">
        <v>433</v>
      </c>
    </row>
    <row r="361" spans="1:65" s="2" customFormat="1" ht="19.5">
      <c r="A361" s="35"/>
      <c r="B361" s="36"/>
      <c r="C361" s="37"/>
      <c r="D361" s="217" t="s">
        <v>137</v>
      </c>
      <c r="E361" s="37"/>
      <c r="F361" s="218" t="s">
        <v>434</v>
      </c>
      <c r="G361" s="37"/>
      <c r="H361" s="37"/>
      <c r="I361" s="116"/>
      <c r="J361" s="37"/>
      <c r="K361" s="37"/>
      <c r="L361" s="40"/>
      <c r="M361" s="219"/>
      <c r="N361" s="220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137</v>
      </c>
      <c r="AU361" s="18" t="s">
        <v>82</v>
      </c>
    </row>
    <row r="362" spans="1:65" s="2" customFormat="1" ht="16.5" customHeight="1">
      <c r="A362" s="35"/>
      <c r="B362" s="36"/>
      <c r="C362" s="253" t="s">
        <v>435</v>
      </c>
      <c r="D362" s="253" t="s">
        <v>202</v>
      </c>
      <c r="E362" s="254" t="s">
        <v>436</v>
      </c>
      <c r="F362" s="255" t="s">
        <v>437</v>
      </c>
      <c r="G362" s="256" t="s">
        <v>438</v>
      </c>
      <c r="H362" s="257">
        <v>176</v>
      </c>
      <c r="I362" s="258"/>
      <c r="J362" s="259">
        <f>ROUND(I362*H362,2)</f>
        <v>0</v>
      </c>
      <c r="K362" s="255" t="s">
        <v>159</v>
      </c>
      <c r="L362" s="260"/>
      <c r="M362" s="261" t="s">
        <v>1</v>
      </c>
      <c r="N362" s="262" t="s">
        <v>37</v>
      </c>
      <c r="O362" s="72"/>
      <c r="P362" s="213">
        <f>O362*H362</f>
        <v>0</v>
      </c>
      <c r="Q362" s="213">
        <v>1E-3</v>
      </c>
      <c r="R362" s="213">
        <f>Q362*H362</f>
        <v>0.17599999999999999</v>
      </c>
      <c r="S362" s="213">
        <v>0</v>
      </c>
      <c r="T362" s="21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5" t="s">
        <v>366</v>
      </c>
      <c r="AT362" s="215" t="s">
        <v>202</v>
      </c>
      <c r="AU362" s="215" t="s">
        <v>82</v>
      </c>
      <c r="AY362" s="18" t="s">
        <v>128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8" t="s">
        <v>80</v>
      </c>
      <c r="BK362" s="216">
        <f>ROUND(I362*H362,2)</f>
        <v>0</v>
      </c>
      <c r="BL362" s="18" t="s">
        <v>238</v>
      </c>
      <c r="BM362" s="215" t="s">
        <v>439</v>
      </c>
    </row>
    <row r="363" spans="1:65" s="2" customFormat="1" ht="11.25">
      <c r="A363" s="35"/>
      <c r="B363" s="36"/>
      <c r="C363" s="37"/>
      <c r="D363" s="217" t="s">
        <v>137</v>
      </c>
      <c r="E363" s="37"/>
      <c r="F363" s="218" t="s">
        <v>437</v>
      </c>
      <c r="G363" s="37"/>
      <c r="H363" s="37"/>
      <c r="I363" s="116"/>
      <c r="J363" s="37"/>
      <c r="K363" s="37"/>
      <c r="L363" s="40"/>
      <c r="M363" s="219"/>
      <c r="N363" s="220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137</v>
      </c>
      <c r="AU363" s="18" t="s">
        <v>82</v>
      </c>
    </row>
    <row r="364" spans="1:65" s="2" customFormat="1" ht="16.5" customHeight="1">
      <c r="A364" s="35"/>
      <c r="B364" s="36"/>
      <c r="C364" s="204" t="s">
        <v>440</v>
      </c>
      <c r="D364" s="204" t="s">
        <v>131</v>
      </c>
      <c r="E364" s="205" t="s">
        <v>441</v>
      </c>
      <c r="F364" s="206" t="s">
        <v>442</v>
      </c>
      <c r="G364" s="207" t="s">
        <v>287</v>
      </c>
      <c r="H364" s="208">
        <v>25</v>
      </c>
      <c r="I364" s="209"/>
      <c r="J364" s="210">
        <f>ROUND(I364*H364,2)</f>
        <v>0</v>
      </c>
      <c r="K364" s="206" t="s">
        <v>159</v>
      </c>
      <c r="L364" s="40"/>
      <c r="M364" s="211" t="s">
        <v>1</v>
      </c>
      <c r="N364" s="212" t="s">
        <v>37</v>
      </c>
      <c r="O364" s="72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5" t="s">
        <v>238</v>
      </c>
      <c r="AT364" s="215" t="s">
        <v>131</v>
      </c>
      <c r="AU364" s="215" t="s">
        <v>82</v>
      </c>
      <c r="AY364" s="18" t="s">
        <v>128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8" t="s">
        <v>80</v>
      </c>
      <c r="BK364" s="216">
        <f>ROUND(I364*H364,2)</f>
        <v>0</v>
      </c>
      <c r="BL364" s="18" t="s">
        <v>238</v>
      </c>
      <c r="BM364" s="215" t="s">
        <v>443</v>
      </c>
    </row>
    <row r="365" spans="1:65" s="2" customFormat="1" ht="11.25">
      <c r="A365" s="35"/>
      <c r="B365" s="36"/>
      <c r="C365" s="37"/>
      <c r="D365" s="217" t="s">
        <v>137</v>
      </c>
      <c r="E365" s="37"/>
      <c r="F365" s="218" t="s">
        <v>444</v>
      </c>
      <c r="G365" s="37"/>
      <c r="H365" s="37"/>
      <c r="I365" s="116"/>
      <c r="J365" s="37"/>
      <c r="K365" s="37"/>
      <c r="L365" s="40"/>
      <c r="M365" s="219"/>
      <c r="N365" s="220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137</v>
      </c>
      <c r="AU365" s="18" t="s">
        <v>82</v>
      </c>
    </row>
    <row r="366" spans="1:65" s="2" customFormat="1" ht="16.5" customHeight="1">
      <c r="A366" s="35"/>
      <c r="B366" s="36"/>
      <c r="C366" s="253" t="s">
        <v>445</v>
      </c>
      <c r="D366" s="253" t="s">
        <v>202</v>
      </c>
      <c r="E366" s="254" t="s">
        <v>446</v>
      </c>
      <c r="F366" s="255" t="s">
        <v>447</v>
      </c>
      <c r="G366" s="256" t="s">
        <v>287</v>
      </c>
      <c r="H366" s="257">
        <v>25</v>
      </c>
      <c r="I366" s="258"/>
      <c r="J366" s="259">
        <f>ROUND(I366*H366,2)</f>
        <v>0</v>
      </c>
      <c r="K366" s="255" t="s">
        <v>159</v>
      </c>
      <c r="L366" s="260"/>
      <c r="M366" s="261" t="s">
        <v>1</v>
      </c>
      <c r="N366" s="262" t="s">
        <v>37</v>
      </c>
      <c r="O366" s="72"/>
      <c r="P366" s="213">
        <f>O366*H366</f>
        <v>0</v>
      </c>
      <c r="Q366" s="213">
        <v>4.2999999999999999E-4</v>
      </c>
      <c r="R366" s="213">
        <f>Q366*H366</f>
        <v>1.0749999999999999E-2</v>
      </c>
      <c r="S366" s="213">
        <v>0</v>
      </c>
      <c r="T366" s="21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5" t="s">
        <v>366</v>
      </c>
      <c r="AT366" s="215" t="s">
        <v>202</v>
      </c>
      <c r="AU366" s="215" t="s">
        <v>82</v>
      </c>
      <c r="AY366" s="18" t="s">
        <v>128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8" t="s">
        <v>80</v>
      </c>
      <c r="BK366" s="216">
        <f>ROUND(I366*H366,2)</f>
        <v>0</v>
      </c>
      <c r="BL366" s="18" t="s">
        <v>238</v>
      </c>
      <c r="BM366" s="215" t="s">
        <v>448</v>
      </c>
    </row>
    <row r="367" spans="1:65" s="2" customFormat="1" ht="11.25">
      <c r="A367" s="35"/>
      <c r="B367" s="36"/>
      <c r="C367" s="37"/>
      <c r="D367" s="217" t="s">
        <v>137</v>
      </c>
      <c r="E367" s="37"/>
      <c r="F367" s="218" t="s">
        <v>447</v>
      </c>
      <c r="G367" s="37"/>
      <c r="H367" s="37"/>
      <c r="I367" s="116"/>
      <c r="J367" s="37"/>
      <c r="K367" s="37"/>
      <c r="L367" s="40"/>
      <c r="M367" s="219"/>
      <c r="N367" s="220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137</v>
      </c>
      <c r="AU367" s="18" t="s">
        <v>82</v>
      </c>
    </row>
    <row r="368" spans="1:65" s="2" customFormat="1" ht="21.75" customHeight="1">
      <c r="A368" s="35"/>
      <c r="B368" s="36"/>
      <c r="C368" s="204" t="s">
        <v>449</v>
      </c>
      <c r="D368" s="204" t="s">
        <v>131</v>
      </c>
      <c r="E368" s="205" t="s">
        <v>450</v>
      </c>
      <c r="F368" s="206" t="s">
        <v>451</v>
      </c>
      <c r="G368" s="207" t="s">
        <v>225</v>
      </c>
      <c r="H368" s="208">
        <v>36</v>
      </c>
      <c r="I368" s="209"/>
      <c r="J368" s="210">
        <f>ROUND(I368*H368,2)</f>
        <v>0</v>
      </c>
      <c r="K368" s="206" t="s">
        <v>159</v>
      </c>
      <c r="L368" s="40"/>
      <c r="M368" s="211" t="s">
        <v>1</v>
      </c>
      <c r="N368" s="212" t="s">
        <v>37</v>
      </c>
      <c r="O368" s="72"/>
      <c r="P368" s="213">
        <f>O368*H368</f>
        <v>0</v>
      </c>
      <c r="Q368" s="213">
        <v>0</v>
      </c>
      <c r="R368" s="213">
        <f>Q368*H368</f>
        <v>0</v>
      </c>
      <c r="S368" s="213">
        <v>6.2E-4</v>
      </c>
      <c r="T368" s="214">
        <f>S368*H368</f>
        <v>2.232E-2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5" t="s">
        <v>238</v>
      </c>
      <c r="AT368" s="215" t="s">
        <v>131</v>
      </c>
      <c r="AU368" s="215" t="s">
        <v>82</v>
      </c>
      <c r="AY368" s="18" t="s">
        <v>128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8" t="s">
        <v>80</v>
      </c>
      <c r="BK368" s="216">
        <f>ROUND(I368*H368,2)</f>
        <v>0</v>
      </c>
      <c r="BL368" s="18" t="s">
        <v>238</v>
      </c>
      <c r="BM368" s="215" t="s">
        <v>452</v>
      </c>
    </row>
    <row r="369" spans="1:65" s="2" customFormat="1" ht="19.5">
      <c r="A369" s="35"/>
      <c r="B369" s="36"/>
      <c r="C369" s="37"/>
      <c r="D369" s="217" t="s">
        <v>137</v>
      </c>
      <c r="E369" s="37"/>
      <c r="F369" s="218" t="s">
        <v>453</v>
      </c>
      <c r="G369" s="37"/>
      <c r="H369" s="37"/>
      <c r="I369" s="116"/>
      <c r="J369" s="37"/>
      <c r="K369" s="37"/>
      <c r="L369" s="40"/>
      <c r="M369" s="219"/>
      <c r="N369" s="220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137</v>
      </c>
      <c r="AU369" s="18" t="s">
        <v>82</v>
      </c>
    </row>
    <row r="370" spans="1:65" s="13" customFormat="1" ht="11.25">
      <c r="B370" s="221"/>
      <c r="C370" s="222"/>
      <c r="D370" s="217" t="s">
        <v>138</v>
      </c>
      <c r="E370" s="223" t="s">
        <v>1</v>
      </c>
      <c r="F370" s="224" t="s">
        <v>454</v>
      </c>
      <c r="G370" s="222"/>
      <c r="H370" s="225">
        <v>36</v>
      </c>
      <c r="I370" s="226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AT370" s="231" t="s">
        <v>138</v>
      </c>
      <c r="AU370" s="231" t="s">
        <v>82</v>
      </c>
      <c r="AV370" s="13" t="s">
        <v>82</v>
      </c>
      <c r="AW370" s="13" t="s">
        <v>29</v>
      </c>
      <c r="AX370" s="13" t="s">
        <v>72</v>
      </c>
      <c r="AY370" s="231" t="s">
        <v>128</v>
      </c>
    </row>
    <row r="371" spans="1:65" s="14" customFormat="1" ht="11.25">
      <c r="B371" s="232"/>
      <c r="C371" s="233"/>
      <c r="D371" s="217" t="s">
        <v>138</v>
      </c>
      <c r="E371" s="234" t="s">
        <v>1</v>
      </c>
      <c r="F371" s="235" t="s">
        <v>142</v>
      </c>
      <c r="G371" s="233"/>
      <c r="H371" s="236">
        <v>36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AT371" s="242" t="s">
        <v>138</v>
      </c>
      <c r="AU371" s="242" t="s">
        <v>82</v>
      </c>
      <c r="AV371" s="14" t="s">
        <v>135</v>
      </c>
      <c r="AW371" s="14" t="s">
        <v>29</v>
      </c>
      <c r="AX371" s="14" t="s">
        <v>80</v>
      </c>
      <c r="AY371" s="242" t="s">
        <v>128</v>
      </c>
    </row>
    <row r="372" spans="1:65" s="2" customFormat="1" ht="21.75" customHeight="1">
      <c r="A372" s="35"/>
      <c r="B372" s="36"/>
      <c r="C372" s="204" t="s">
        <v>455</v>
      </c>
      <c r="D372" s="204" t="s">
        <v>131</v>
      </c>
      <c r="E372" s="205" t="s">
        <v>456</v>
      </c>
      <c r="F372" s="206" t="s">
        <v>457</v>
      </c>
      <c r="G372" s="207" t="s">
        <v>225</v>
      </c>
      <c r="H372" s="208">
        <v>140</v>
      </c>
      <c r="I372" s="209"/>
      <c r="J372" s="210">
        <f>ROUND(I372*H372,2)</f>
        <v>0</v>
      </c>
      <c r="K372" s="206" t="s">
        <v>159</v>
      </c>
      <c r="L372" s="40"/>
      <c r="M372" s="211" t="s">
        <v>1</v>
      </c>
      <c r="N372" s="212" t="s">
        <v>37</v>
      </c>
      <c r="O372" s="72"/>
      <c r="P372" s="213">
        <f>O372*H372</f>
        <v>0</v>
      </c>
      <c r="Q372" s="213">
        <v>0</v>
      </c>
      <c r="R372" s="213">
        <f>Q372*H372</f>
        <v>0</v>
      </c>
      <c r="S372" s="213">
        <v>6.2E-4</v>
      </c>
      <c r="T372" s="214">
        <f>S372*H372</f>
        <v>8.6800000000000002E-2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5" t="s">
        <v>238</v>
      </c>
      <c r="AT372" s="215" t="s">
        <v>131</v>
      </c>
      <c r="AU372" s="215" t="s">
        <v>82</v>
      </c>
      <c r="AY372" s="18" t="s">
        <v>128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8" t="s">
        <v>80</v>
      </c>
      <c r="BK372" s="216">
        <f>ROUND(I372*H372,2)</f>
        <v>0</v>
      </c>
      <c r="BL372" s="18" t="s">
        <v>238</v>
      </c>
      <c r="BM372" s="215" t="s">
        <v>458</v>
      </c>
    </row>
    <row r="373" spans="1:65" s="2" customFormat="1" ht="19.5">
      <c r="A373" s="35"/>
      <c r="B373" s="36"/>
      <c r="C373" s="37"/>
      <c r="D373" s="217" t="s">
        <v>137</v>
      </c>
      <c r="E373" s="37"/>
      <c r="F373" s="218" t="s">
        <v>459</v>
      </c>
      <c r="G373" s="37"/>
      <c r="H373" s="37"/>
      <c r="I373" s="116"/>
      <c r="J373" s="37"/>
      <c r="K373" s="37"/>
      <c r="L373" s="40"/>
      <c r="M373" s="219"/>
      <c r="N373" s="220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137</v>
      </c>
      <c r="AU373" s="18" t="s">
        <v>82</v>
      </c>
    </row>
    <row r="374" spans="1:65" s="13" customFormat="1" ht="11.25">
      <c r="B374" s="221"/>
      <c r="C374" s="222"/>
      <c r="D374" s="217" t="s">
        <v>138</v>
      </c>
      <c r="E374" s="223" t="s">
        <v>1</v>
      </c>
      <c r="F374" s="224" t="s">
        <v>460</v>
      </c>
      <c r="G374" s="222"/>
      <c r="H374" s="225">
        <v>140</v>
      </c>
      <c r="I374" s="226"/>
      <c r="J374" s="222"/>
      <c r="K374" s="222"/>
      <c r="L374" s="227"/>
      <c r="M374" s="228"/>
      <c r="N374" s="229"/>
      <c r="O374" s="229"/>
      <c r="P374" s="229"/>
      <c r="Q374" s="229"/>
      <c r="R374" s="229"/>
      <c r="S374" s="229"/>
      <c r="T374" s="230"/>
      <c r="AT374" s="231" t="s">
        <v>138</v>
      </c>
      <c r="AU374" s="231" t="s">
        <v>82</v>
      </c>
      <c r="AV374" s="13" t="s">
        <v>82</v>
      </c>
      <c r="AW374" s="13" t="s">
        <v>29</v>
      </c>
      <c r="AX374" s="13" t="s">
        <v>72</v>
      </c>
      <c r="AY374" s="231" t="s">
        <v>128</v>
      </c>
    </row>
    <row r="375" spans="1:65" s="14" customFormat="1" ht="11.25">
      <c r="B375" s="232"/>
      <c r="C375" s="233"/>
      <c r="D375" s="217" t="s">
        <v>138</v>
      </c>
      <c r="E375" s="234" t="s">
        <v>1</v>
      </c>
      <c r="F375" s="235" t="s">
        <v>142</v>
      </c>
      <c r="G375" s="233"/>
      <c r="H375" s="236">
        <v>140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AT375" s="242" t="s">
        <v>138</v>
      </c>
      <c r="AU375" s="242" t="s">
        <v>82</v>
      </c>
      <c r="AV375" s="14" t="s">
        <v>135</v>
      </c>
      <c r="AW375" s="14" t="s">
        <v>29</v>
      </c>
      <c r="AX375" s="14" t="s">
        <v>80</v>
      </c>
      <c r="AY375" s="242" t="s">
        <v>128</v>
      </c>
    </row>
    <row r="376" spans="1:65" s="2" customFormat="1" ht="16.5" customHeight="1">
      <c r="A376" s="35"/>
      <c r="B376" s="36"/>
      <c r="C376" s="204" t="s">
        <v>461</v>
      </c>
      <c r="D376" s="204" t="s">
        <v>131</v>
      </c>
      <c r="E376" s="205" t="s">
        <v>462</v>
      </c>
      <c r="F376" s="206" t="s">
        <v>463</v>
      </c>
      <c r="G376" s="207" t="s">
        <v>287</v>
      </c>
      <c r="H376" s="208">
        <v>36</v>
      </c>
      <c r="I376" s="209"/>
      <c r="J376" s="210">
        <f>ROUND(I376*H376,2)</f>
        <v>0</v>
      </c>
      <c r="K376" s="206" t="s">
        <v>159</v>
      </c>
      <c r="L376" s="40"/>
      <c r="M376" s="211" t="s">
        <v>1</v>
      </c>
      <c r="N376" s="212" t="s">
        <v>37</v>
      </c>
      <c r="O376" s="72"/>
      <c r="P376" s="213">
        <f>O376*H376</f>
        <v>0</v>
      </c>
      <c r="Q376" s="213">
        <v>0</v>
      </c>
      <c r="R376" s="213">
        <f>Q376*H376</f>
        <v>0</v>
      </c>
      <c r="S376" s="213">
        <v>2.5000000000000001E-4</v>
      </c>
      <c r="T376" s="214">
        <f>S376*H376</f>
        <v>9.0000000000000011E-3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5" t="s">
        <v>238</v>
      </c>
      <c r="AT376" s="215" t="s">
        <v>131</v>
      </c>
      <c r="AU376" s="215" t="s">
        <v>82</v>
      </c>
      <c r="AY376" s="18" t="s">
        <v>128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8" t="s">
        <v>80</v>
      </c>
      <c r="BK376" s="216">
        <f>ROUND(I376*H376,2)</f>
        <v>0</v>
      </c>
      <c r="BL376" s="18" t="s">
        <v>238</v>
      </c>
      <c r="BM376" s="215" t="s">
        <v>464</v>
      </c>
    </row>
    <row r="377" spans="1:65" s="2" customFormat="1" ht="19.5">
      <c r="A377" s="35"/>
      <c r="B377" s="36"/>
      <c r="C377" s="37"/>
      <c r="D377" s="217" t="s">
        <v>137</v>
      </c>
      <c r="E377" s="37"/>
      <c r="F377" s="218" t="s">
        <v>465</v>
      </c>
      <c r="G377" s="37"/>
      <c r="H377" s="37"/>
      <c r="I377" s="116"/>
      <c r="J377" s="37"/>
      <c r="K377" s="37"/>
      <c r="L377" s="40"/>
      <c r="M377" s="219"/>
      <c r="N377" s="220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137</v>
      </c>
      <c r="AU377" s="18" t="s">
        <v>82</v>
      </c>
    </row>
    <row r="378" spans="1:65" s="2" customFormat="1" ht="21.75" customHeight="1">
      <c r="A378" s="35"/>
      <c r="B378" s="36"/>
      <c r="C378" s="204" t="s">
        <v>466</v>
      </c>
      <c r="D378" s="204" t="s">
        <v>131</v>
      </c>
      <c r="E378" s="205" t="s">
        <v>467</v>
      </c>
      <c r="F378" s="206" t="s">
        <v>468</v>
      </c>
      <c r="G378" s="207" t="s">
        <v>287</v>
      </c>
      <c r="H378" s="208">
        <v>140</v>
      </c>
      <c r="I378" s="209"/>
      <c r="J378" s="210">
        <f>ROUND(I378*H378,2)</f>
        <v>0</v>
      </c>
      <c r="K378" s="206" t="s">
        <v>159</v>
      </c>
      <c r="L378" s="40"/>
      <c r="M378" s="211" t="s">
        <v>1</v>
      </c>
      <c r="N378" s="212" t="s">
        <v>37</v>
      </c>
      <c r="O378" s="72"/>
      <c r="P378" s="213">
        <f>O378*H378</f>
        <v>0</v>
      </c>
      <c r="Q378" s="213">
        <v>0</v>
      </c>
      <c r="R378" s="213">
        <f>Q378*H378</f>
        <v>0</v>
      </c>
      <c r="S378" s="213">
        <v>2.7999999999999998E-4</v>
      </c>
      <c r="T378" s="214">
        <f>S378*H378</f>
        <v>3.9199999999999999E-2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5" t="s">
        <v>238</v>
      </c>
      <c r="AT378" s="215" t="s">
        <v>131</v>
      </c>
      <c r="AU378" s="215" t="s">
        <v>82</v>
      </c>
      <c r="AY378" s="18" t="s">
        <v>128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8" t="s">
        <v>80</v>
      </c>
      <c r="BK378" s="216">
        <f>ROUND(I378*H378,2)</f>
        <v>0</v>
      </c>
      <c r="BL378" s="18" t="s">
        <v>238</v>
      </c>
      <c r="BM378" s="215" t="s">
        <v>469</v>
      </c>
    </row>
    <row r="379" spans="1:65" s="2" customFormat="1" ht="19.5">
      <c r="A379" s="35"/>
      <c r="B379" s="36"/>
      <c r="C379" s="37"/>
      <c r="D379" s="217" t="s">
        <v>137</v>
      </c>
      <c r="E379" s="37"/>
      <c r="F379" s="218" t="s">
        <v>470</v>
      </c>
      <c r="G379" s="37"/>
      <c r="H379" s="37"/>
      <c r="I379" s="116"/>
      <c r="J379" s="37"/>
      <c r="K379" s="37"/>
      <c r="L379" s="40"/>
      <c r="M379" s="219"/>
      <c r="N379" s="220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137</v>
      </c>
      <c r="AU379" s="18" t="s">
        <v>82</v>
      </c>
    </row>
    <row r="380" spans="1:65" s="2" customFormat="1" ht="16.5" customHeight="1">
      <c r="A380" s="35"/>
      <c r="B380" s="36"/>
      <c r="C380" s="204" t="s">
        <v>471</v>
      </c>
      <c r="D380" s="204" t="s">
        <v>131</v>
      </c>
      <c r="E380" s="205" t="s">
        <v>472</v>
      </c>
      <c r="F380" s="206" t="s">
        <v>473</v>
      </c>
      <c r="G380" s="207" t="s">
        <v>287</v>
      </c>
      <c r="H380" s="208">
        <v>4</v>
      </c>
      <c r="I380" s="209"/>
      <c r="J380" s="210">
        <f>ROUND(I380*H380,2)</f>
        <v>0</v>
      </c>
      <c r="K380" s="206" t="s">
        <v>159</v>
      </c>
      <c r="L380" s="40"/>
      <c r="M380" s="211" t="s">
        <v>1</v>
      </c>
      <c r="N380" s="212" t="s">
        <v>37</v>
      </c>
      <c r="O380" s="72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5" t="s">
        <v>238</v>
      </c>
      <c r="AT380" s="215" t="s">
        <v>131</v>
      </c>
      <c r="AU380" s="215" t="s">
        <v>82</v>
      </c>
      <c r="AY380" s="18" t="s">
        <v>128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8" t="s">
        <v>80</v>
      </c>
      <c r="BK380" s="216">
        <f>ROUND(I380*H380,2)</f>
        <v>0</v>
      </c>
      <c r="BL380" s="18" t="s">
        <v>238</v>
      </c>
      <c r="BM380" s="215" t="s">
        <v>474</v>
      </c>
    </row>
    <row r="381" spans="1:65" s="2" customFormat="1" ht="19.5">
      <c r="A381" s="35"/>
      <c r="B381" s="36"/>
      <c r="C381" s="37"/>
      <c r="D381" s="217" t="s">
        <v>137</v>
      </c>
      <c r="E381" s="37"/>
      <c r="F381" s="218" t="s">
        <v>475</v>
      </c>
      <c r="G381" s="37"/>
      <c r="H381" s="37"/>
      <c r="I381" s="116"/>
      <c r="J381" s="37"/>
      <c r="K381" s="37"/>
      <c r="L381" s="40"/>
      <c r="M381" s="219"/>
      <c r="N381" s="220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137</v>
      </c>
      <c r="AU381" s="18" t="s">
        <v>82</v>
      </c>
    </row>
    <row r="382" spans="1:65" s="2" customFormat="1" ht="16.5" customHeight="1">
      <c r="A382" s="35"/>
      <c r="B382" s="36"/>
      <c r="C382" s="253" t="s">
        <v>476</v>
      </c>
      <c r="D382" s="253" t="s">
        <v>202</v>
      </c>
      <c r="E382" s="254" t="s">
        <v>477</v>
      </c>
      <c r="F382" s="255" t="s">
        <v>478</v>
      </c>
      <c r="G382" s="256" t="s">
        <v>287</v>
      </c>
      <c r="H382" s="257">
        <v>4</v>
      </c>
      <c r="I382" s="258"/>
      <c r="J382" s="259">
        <f>ROUND(I382*H382,2)</f>
        <v>0</v>
      </c>
      <c r="K382" s="255" t="s">
        <v>159</v>
      </c>
      <c r="L382" s="260"/>
      <c r="M382" s="261" t="s">
        <v>1</v>
      </c>
      <c r="N382" s="262" t="s">
        <v>37</v>
      </c>
      <c r="O382" s="72"/>
      <c r="P382" s="213">
        <f>O382*H382</f>
        <v>0</v>
      </c>
      <c r="Q382" s="213">
        <v>4.5500000000000002E-3</v>
      </c>
      <c r="R382" s="213">
        <f>Q382*H382</f>
        <v>1.8200000000000001E-2</v>
      </c>
      <c r="S382" s="213">
        <v>0</v>
      </c>
      <c r="T382" s="21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5" t="s">
        <v>366</v>
      </c>
      <c r="AT382" s="215" t="s">
        <v>202</v>
      </c>
      <c r="AU382" s="215" t="s">
        <v>82</v>
      </c>
      <c r="AY382" s="18" t="s">
        <v>128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8" t="s">
        <v>80</v>
      </c>
      <c r="BK382" s="216">
        <f>ROUND(I382*H382,2)</f>
        <v>0</v>
      </c>
      <c r="BL382" s="18" t="s">
        <v>238</v>
      </c>
      <c r="BM382" s="215" t="s">
        <v>479</v>
      </c>
    </row>
    <row r="383" spans="1:65" s="2" customFormat="1" ht="11.25">
      <c r="A383" s="35"/>
      <c r="B383" s="36"/>
      <c r="C383" s="37"/>
      <c r="D383" s="217" t="s">
        <v>137</v>
      </c>
      <c r="E383" s="37"/>
      <c r="F383" s="218" t="s">
        <v>478</v>
      </c>
      <c r="G383" s="37"/>
      <c r="H383" s="37"/>
      <c r="I383" s="116"/>
      <c r="J383" s="37"/>
      <c r="K383" s="37"/>
      <c r="L383" s="40"/>
      <c r="M383" s="219"/>
      <c r="N383" s="220"/>
      <c r="O383" s="72"/>
      <c r="P383" s="72"/>
      <c r="Q383" s="72"/>
      <c r="R383" s="72"/>
      <c r="S383" s="72"/>
      <c r="T383" s="73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137</v>
      </c>
      <c r="AU383" s="18" t="s">
        <v>82</v>
      </c>
    </row>
    <row r="384" spans="1:65" s="2" customFormat="1" ht="16.5" customHeight="1">
      <c r="A384" s="35"/>
      <c r="B384" s="36"/>
      <c r="C384" s="204" t="s">
        <v>480</v>
      </c>
      <c r="D384" s="204" t="s">
        <v>131</v>
      </c>
      <c r="E384" s="205" t="s">
        <v>481</v>
      </c>
      <c r="F384" s="206" t="s">
        <v>482</v>
      </c>
      <c r="G384" s="207" t="s">
        <v>287</v>
      </c>
      <c r="H384" s="208">
        <v>4</v>
      </c>
      <c r="I384" s="209"/>
      <c r="J384" s="210">
        <f>ROUND(I384*H384,2)</f>
        <v>0</v>
      </c>
      <c r="K384" s="206" t="s">
        <v>159</v>
      </c>
      <c r="L384" s="40"/>
      <c r="M384" s="211" t="s">
        <v>1</v>
      </c>
      <c r="N384" s="212" t="s">
        <v>37</v>
      </c>
      <c r="O384" s="72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5" t="s">
        <v>238</v>
      </c>
      <c r="AT384" s="215" t="s">
        <v>131</v>
      </c>
      <c r="AU384" s="215" t="s">
        <v>82</v>
      </c>
      <c r="AY384" s="18" t="s">
        <v>128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8" t="s">
        <v>80</v>
      </c>
      <c r="BK384" s="216">
        <f>ROUND(I384*H384,2)</f>
        <v>0</v>
      </c>
      <c r="BL384" s="18" t="s">
        <v>238</v>
      </c>
      <c r="BM384" s="215" t="s">
        <v>483</v>
      </c>
    </row>
    <row r="385" spans="1:65" s="2" customFormat="1" ht="11.25">
      <c r="A385" s="35"/>
      <c r="B385" s="36"/>
      <c r="C385" s="37"/>
      <c r="D385" s="217" t="s">
        <v>137</v>
      </c>
      <c r="E385" s="37"/>
      <c r="F385" s="218" t="s">
        <v>482</v>
      </c>
      <c r="G385" s="37"/>
      <c r="H385" s="37"/>
      <c r="I385" s="116"/>
      <c r="J385" s="37"/>
      <c r="K385" s="37"/>
      <c r="L385" s="40"/>
      <c r="M385" s="219"/>
      <c r="N385" s="220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137</v>
      </c>
      <c r="AU385" s="18" t="s">
        <v>82</v>
      </c>
    </row>
    <row r="386" spans="1:65" s="2" customFormat="1" ht="21.75" customHeight="1">
      <c r="A386" s="35"/>
      <c r="B386" s="36"/>
      <c r="C386" s="204" t="s">
        <v>484</v>
      </c>
      <c r="D386" s="204" t="s">
        <v>131</v>
      </c>
      <c r="E386" s="205" t="s">
        <v>485</v>
      </c>
      <c r="F386" s="206" t="s">
        <v>486</v>
      </c>
      <c r="G386" s="207" t="s">
        <v>331</v>
      </c>
      <c r="H386" s="208">
        <v>0.20499999999999999</v>
      </c>
      <c r="I386" s="209"/>
      <c r="J386" s="210">
        <f>ROUND(I386*H386,2)</f>
        <v>0</v>
      </c>
      <c r="K386" s="206" t="s">
        <v>159</v>
      </c>
      <c r="L386" s="40"/>
      <c r="M386" s="211" t="s">
        <v>1</v>
      </c>
      <c r="N386" s="212" t="s">
        <v>37</v>
      </c>
      <c r="O386" s="72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5" t="s">
        <v>238</v>
      </c>
      <c r="AT386" s="215" t="s">
        <v>131</v>
      </c>
      <c r="AU386" s="215" t="s">
        <v>82</v>
      </c>
      <c r="AY386" s="18" t="s">
        <v>128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8" t="s">
        <v>80</v>
      </c>
      <c r="BK386" s="216">
        <f>ROUND(I386*H386,2)</f>
        <v>0</v>
      </c>
      <c r="BL386" s="18" t="s">
        <v>238</v>
      </c>
      <c r="BM386" s="215" t="s">
        <v>487</v>
      </c>
    </row>
    <row r="387" spans="1:65" s="2" customFormat="1" ht="29.25">
      <c r="A387" s="35"/>
      <c r="B387" s="36"/>
      <c r="C387" s="37"/>
      <c r="D387" s="217" t="s">
        <v>137</v>
      </c>
      <c r="E387" s="37"/>
      <c r="F387" s="218" t="s">
        <v>488</v>
      </c>
      <c r="G387" s="37"/>
      <c r="H387" s="37"/>
      <c r="I387" s="116"/>
      <c r="J387" s="37"/>
      <c r="K387" s="37"/>
      <c r="L387" s="40"/>
      <c r="M387" s="219"/>
      <c r="N387" s="220"/>
      <c r="O387" s="72"/>
      <c r="P387" s="72"/>
      <c r="Q387" s="72"/>
      <c r="R387" s="72"/>
      <c r="S387" s="72"/>
      <c r="T387" s="73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137</v>
      </c>
      <c r="AU387" s="18" t="s">
        <v>82</v>
      </c>
    </row>
    <row r="388" spans="1:65" s="12" customFormat="1" ht="22.9" customHeight="1">
      <c r="B388" s="188"/>
      <c r="C388" s="189"/>
      <c r="D388" s="190" t="s">
        <v>71</v>
      </c>
      <c r="E388" s="202" t="s">
        <v>489</v>
      </c>
      <c r="F388" s="202" t="s">
        <v>490</v>
      </c>
      <c r="G388" s="189"/>
      <c r="H388" s="189"/>
      <c r="I388" s="192"/>
      <c r="J388" s="203">
        <f>BK388</f>
        <v>0</v>
      </c>
      <c r="K388" s="189"/>
      <c r="L388" s="194"/>
      <c r="M388" s="195"/>
      <c r="N388" s="196"/>
      <c r="O388" s="196"/>
      <c r="P388" s="197">
        <f>SUM(P389:P400)</f>
        <v>0</v>
      </c>
      <c r="Q388" s="196"/>
      <c r="R388" s="197">
        <f>SUM(R389:R400)</f>
        <v>1.8115649999999999</v>
      </c>
      <c r="S388" s="196"/>
      <c r="T388" s="198">
        <f>SUM(T389:T400)</f>
        <v>0.91125</v>
      </c>
      <c r="AR388" s="199" t="s">
        <v>82</v>
      </c>
      <c r="AT388" s="200" t="s">
        <v>71</v>
      </c>
      <c r="AU388" s="200" t="s">
        <v>80</v>
      </c>
      <c r="AY388" s="199" t="s">
        <v>128</v>
      </c>
      <c r="BK388" s="201">
        <f>SUM(BK389:BK400)</f>
        <v>0</v>
      </c>
    </row>
    <row r="389" spans="1:65" s="2" customFormat="1" ht="16.5" customHeight="1">
      <c r="A389" s="35"/>
      <c r="B389" s="36"/>
      <c r="C389" s="204" t="s">
        <v>491</v>
      </c>
      <c r="D389" s="204" t="s">
        <v>131</v>
      </c>
      <c r="E389" s="205" t="s">
        <v>492</v>
      </c>
      <c r="F389" s="206" t="s">
        <v>493</v>
      </c>
      <c r="G389" s="207" t="s">
        <v>150</v>
      </c>
      <c r="H389" s="208">
        <v>60.75</v>
      </c>
      <c r="I389" s="209"/>
      <c r="J389" s="210">
        <f>ROUND(I389*H389,2)</f>
        <v>0</v>
      </c>
      <c r="K389" s="206" t="s">
        <v>1</v>
      </c>
      <c r="L389" s="40"/>
      <c r="M389" s="211" t="s">
        <v>1</v>
      </c>
      <c r="N389" s="212" t="s">
        <v>37</v>
      </c>
      <c r="O389" s="72"/>
      <c r="P389" s="213">
        <f>O389*H389</f>
        <v>0</v>
      </c>
      <c r="Q389" s="213">
        <v>0</v>
      </c>
      <c r="R389" s="213">
        <f>Q389*H389</f>
        <v>0</v>
      </c>
      <c r="S389" s="213">
        <v>1.4999999999999999E-2</v>
      </c>
      <c r="T389" s="214">
        <f>S389*H389</f>
        <v>0.91125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5" t="s">
        <v>238</v>
      </c>
      <c r="AT389" s="215" t="s">
        <v>131</v>
      </c>
      <c r="AU389" s="215" t="s">
        <v>82</v>
      </c>
      <c r="AY389" s="18" t="s">
        <v>128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8" t="s">
        <v>80</v>
      </c>
      <c r="BK389" s="216">
        <f>ROUND(I389*H389,2)</f>
        <v>0</v>
      </c>
      <c r="BL389" s="18" t="s">
        <v>238</v>
      </c>
      <c r="BM389" s="215" t="s">
        <v>494</v>
      </c>
    </row>
    <row r="390" spans="1:65" s="2" customFormat="1" ht="11.25">
      <c r="A390" s="35"/>
      <c r="B390" s="36"/>
      <c r="C390" s="37"/>
      <c r="D390" s="217" t="s">
        <v>137</v>
      </c>
      <c r="E390" s="37"/>
      <c r="F390" s="218" t="s">
        <v>493</v>
      </c>
      <c r="G390" s="37"/>
      <c r="H390" s="37"/>
      <c r="I390" s="116"/>
      <c r="J390" s="37"/>
      <c r="K390" s="37"/>
      <c r="L390" s="40"/>
      <c r="M390" s="219"/>
      <c r="N390" s="220"/>
      <c r="O390" s="72"/>
      <c r="P390" s="72"/>
      <c r="Q390" s="72"/>
      <c r="R390" s="72"/>
      <c r="S390" s="72"/>
      <c r="T390" s="73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137</v>
      </c>
      <c r="AU390" s="18" t="s">
        <v>82</v>
      </c>
    </row>
    <row r="391" spans="1:65" s="13" customFormat="1" ht="11.25">
      <c r="B391" s="221"/>
      <c r="C391" s="222"/>
      <c r="D391" s="217" t="s">
        <v>138</v>
      </c>
      <c r="E391" s="223" t="s">
        <v>1</v>
      </c>
      <c r="F391" s="224" t="s">
        <v>364</v>
      </c>
      <c r="G391" s="222"/>
      <c r="H391" s="225">
        <v>42.3</v>
      </c>
      <c r="I391" s="226"/>
      <c r="J391" s="222"/>
      <c r="K391" s="222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138</v>
      </c>
      <c r="AU391" s="231" t="s">
        <v>82</v>
      </c>
      <c r="AV391" s="13" t="s">
        <v>82</v>
      </c>
      <c r="AW391" s="13" t="s">
        <v>29</v>
      </c>
      <c r="AX391" s="13" t="s">
        <v>72</v>
      </c>
      <c r="AY391" s="231" t="s">
        <v>128</v>
      </c>
    </row>
    <row r="392" spans="1:65" s="13" customFormat="1" ht="11.25">
      <c r="B392" s="221"/>
      <c r="C392" s="222"/>
      <c r="D392" s="217" t="s">
        <v>138</v>
      </c>
      <c r="E392" s="223" t="s">
        <v>1</v>
      </c>
      <c r="F392" s="224" t="s">
        <v>365</v>
      </c>
      <c r="G392" s="222"/>
      <c r="H392" s="225">
        <v>18.45</v>
      </c>
      <c r="I392" s="226"/>
      <c r="J392" s="222"/>
      <c r="K392" s="222"/>
      <c r="L392" s="227"/>
      <c r="M392" s="228"/>
      <c r="N392" s="229"/>
      <c r="O392" s="229"/>
      <c r="P392" s="229"/>
      <c r="Q392" s="229"/>
      <c r="R392" s="229"/>
      <c r="S392" s="229"/>
      <c r="T392" s="230"/>
      <c r="AT392" s="231" t="s">
        <v>138</v>
      </c>
      <c r="AU392" s="231" t="s">
        <v>82</v>
      </c>
      <c r="AV392" s="13" t="s">
        <v>82</v>
      </c>
      <c r="AW392" s="13" t="s">
        <v>29</v>
      </c>
      <c r="AX392" s="13" t="s">
        <v>72</v>
      </c>
      <c r="AY392" s="231" t="s">
        <v>128</v>
      </c>
    </row>
    <row r="393" spans="1:65" s="14" customFormat="1" ht="11.25">
      <c r="B393" s="232"/>
      <c r="C393" s="233"/>
      <c r="D393" s="217" t="s">
        <v>138</v>
      </c>
      <c r="E393" s="234" t="s">
        <v>1</v>
      </c>
      <c r="F393" s="235" t="s">
        <v>142</v>
      </c>
      <c r="G393" s="233"/>
      <c r="H393" s="236">
        <v>60.75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AT393" s="242" t="s">
        <v>138</v>
      </c>
      <c r="AU393" s="242" t="s">
        <v>82</v>
      </c>
      <c r="AV393" s="14" t="s">
        <v>135</v>
      </c>
      <c r="AW393" s="14" t="s">
        <v>29</v>
      </c>
      <c r="AX393" s="14" t="s">
        <v>80</v>
      </c>
      <c r="AY393" s="242" t="s">
        <v>128</v>
      </c>
    </row>
    <row r="394" spans="1:65" s="2" customFormat="1" ht="21.75" customHeight="1">
      <c r="A394" s="35"/>
      <c r="B394" s="36"/>
      <c r="C394" s="204" t="s">
        <v>495</v>
      </c>
      <c r="D394" s="204" t="s">
        <v>131</v>
      </c>
      <c r="E394" s="205" t="s">
        <v>496</v>
      </c>
      <c r="F394" s="206" t="s">
        <v>497</v>
      </c>
      <c r="G394" s="207" t="s">
        <v>150</v>
      </c>
      <c r="H394" s="208">
        <v>60.75</v>
      </c>
      <c r="I394" s="209"/>
      <c r="J394" s="210">
        <f>ROUND(I394*H394,2)</f>
        <v>0</v>
      </c>
      <c r="K394" s="206" t="s">
        <v>1</v>
      </c>
      <c r="L394" s="40"/>
      <c r="M394" s="211" t="s">
        <v>1</v>
      </c>
      <c r="N394" s="212" t="s">
        <v>37</v>
      </c>
      <c r="O394" s="72"/>
      <c r="P394" s="213">
        <f>O394*H394</f>
        <v>0</v>
      </c>
      <c r="Q394" s="213">
        <v>2.9819999999999999E-2</v>
      </c>
      <c r="R394" s="213">
        <f>Q394*H394</f>
        <v>1.8115649999999999</v>
      </c>
      <c r="S394" s="213">
        <v>0</v>
      </c>
      <c r="T394" s="21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5" t="s">
        <v>238</v>
      </c>
      <c r="AT394" s="215" t="s">
        <v>131</v>
      </c>
      <c r="AU394" s="215" t="s">
        <v>82</v>
      </c>
      <c r="AY394" s="18" t="s">
        <v>128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8" t="s">
        <v>80</v>
      </c>
      <c r="BK394" s="216">
        <f>ROUND(I394*H394,2)</f>
        <v>0</v>
      </c>
      <c r="BL394" s="18" t="s">
        <v>238</v>
      </c>
      <c r="BM394" s="215" t="s">
        <v>498</v>
      </c>
    </row>
    <row r="395" spans="1:65" s="2" customFormat="1" ht="19.5">
      <c r="A395" s="35"/>
      <c r="B395" s="36"/>
      <c r="C395" s="37"/>
      <c r="D395" s="217" t="s">
        <v>137</v>
      </c>
      <c r="E395" s="37"/>
      <c r="F395" s="218" t="s">
        <v>497</v>
      </c>
      <c r="G395" s="37"/>
      <c r="H395" s="37"/>
      <c r="I395" s="116"/>
      <c r="J395" s="37"/>
      <c r="K395" s="37"/>
      <c r="L395" s="40"/>
      <c r="M395" s="219"/>
      <c r="N395" s="220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137</v>
      </c>
      <c r="AU395" s="18" t="s">
        <v>82</v>
      </c>
    </row>
    <row r="396" spans="1:65" s="13" customFormat="1" ht="11.25">
      <c r="B396" s="221"/>
      <c r="C396" s="222"/>
      <c r="D396" s="217" t="s">
        <v>138</v>
      </c>
      <c r="E396" s="223" t="s">
        <v>1</v>
      </c>
      <c r="F396" s="224" t="s">
        <v>364</v>
      </c>
      <c r="G396" s="222"/>
      <c r="H396" s="225">
        <v>42.3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138</v>
      </c>
      <c r="AU396" s="231" t="s">
        <v>82</v>
      </c>
      <c r="AV396" s="13" t="s">
        <v>82</v>
      </c>
      <c r="AW396" s="13" t="s">
        <v>29</v>
      </c>
      <c r="AX396" s="13" t="s">
        <v>72</v>
      </c>
      <c r="AY396" s="231" t="s">
        <v>128</v>
      </c>
    </row>
    <row r="397" spans="1:65" s="13" customFormat="1" ht="11.25">
      <c r="B397" s="221"/>
      <c r="C397" s="222"/>
      <c r="D397" s="217" t="s">
        <v>138</v>
      </c>
      <c r="E397" s="223" t="s">
        <v>1</v>
      </c>
      <c r="F397" s="224" t="s">
        <v>365</v>
      </c>
      <c r="G397" s="222"/>
      <c r="H397" s="225">
        <v>18.45</v>
      </c>
      <c r="I397" s="226"/>
      <c r="J397" s="222"/>
      <c r="K397" s="222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138</v>
      </c>
      <c r="AU397" s="231" t="s">
        <v>82</v>
      </c>
      <c r="AV397" s="13" t="s">
        <v>82</v>
      </c>
      <c r="AW397" s="13" t="s">
        <v>29</v>
      </c>
      <c r="AX397" s="13" t="s">
        <v>72</v>
      </c>
      <c r="AY397" s="231" t="s">
        <v>128</v>
      </c>
    </row>
    <row r="398" spans="1:65" s="14" customFormat="1" ht="11.25">
      <c r="B398" s="232"/>
      <c r="C398" s="233"/>
      <c r="D398" s="217" t="s">
        <v>138</v>
      </c>
      <c r="E398" s="234" t="s">
        <v>1</v>
      </c>
      <c r="F398" s="235" t="s">
        <v>142</v>
      </c>
      <c r="G398" s="233"/>
      <c r="H398" s="236">
        <v>60.75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AT398" s="242" t="s">
        <v>138</v>
      </c>
      <c r="AU398" s="242" t="s">
        <v>82</v>
      </c>
      <c r="AV398" s="14" t="s">
        <v>135</v>
      </c>
      <c r="AW398" s="14" t="s">
        <v>29</v>
      </c>
      <c r="AX398" s="14" t="s">
        <v>80</v>
      </c>
      <c r="AY398" s="242" t="s">
        <v>128</v>
      </c>
    </row>
    <row r="399" spans="1:65" s="2" customFormat="1" ht="21.75" customHeight="1">
      <c r="A399" s="35"/>
      <c r="B399" s="36"/>
      <c r="C399" s="204" t="s">
        <v>499</v>
      </c>
      <c r="D399" s="204" t="s">
        <v>131</v>
      </c>
      <c r="E399" s="205" t="s">
        <v>500</v>
      </c>
      <c r="F399" s="206" t="s">
        <v>501</v>
      </c>
      <c r="G399" s="207" t="s">
        <v>413</v>
      </c>
      <c r="H399" s="274"/>
      <c r="I399" s="209"/>
      <c r="J399" s="210">
        <f>ROUND(I399*H399,2)</f>
        <v>0</v>
      </c>
      <c r="K399" s="206" t="s">
        <v>1</v>
      </c>
      <c r="L399" s="40"/>
      <c r="M399" s="211" t="s">
        <v>1</v>
      </c>
      <c r="N399" s="212" t="s">
        <v>37</v>
      </c>
      <c r="O399" s="72"/>
      <c r="P399" s="213">
        <f>O399*H399</f>
        <v>0</v>
      </c>
      <c r="Q399" s="213">
        <v>0</v>
      </c>
      <c r="R399" s="213">
        <f>Q399*H399</f>
        <v>0</v>
      </c>
      <c r="S399" s="213">
        <v>0</v>
      </c>
      <c r="T399" s="21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5" t="s">
        <v>238</v>
      </c>
      <c r="AT399" s="215" t="s">
        <v>131</v>
      </c>
      <c r="AU399" s="215" t="s">
        <v>82</v>
      </c>
      <c r="AY399" s="18" t="s">
        <v>128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8" t="s">
        <v>80</v>
      </c>
      <c r="BK399" s="216">
        <f>ROUND(I399*H399,2)</f>
        <v>0</v>
      </c>
      <c r="BL399" s="18" t="s">
        <v>238</v>
      </c>
      <c r="BM399" s="215" t="s">
        <v>502</v>
      </c>
    </row>
    <row r="400" spans="1:65" s="2" customFormat="1" ht="11.25">
      <c r="A400" s="35"/>
      <c r="B400" s="36"/>
      <c r="C400" s="37"/>
      <c r="D400" s="217" t="s">
        <v>137</v>
      </c>
      <c r="E400" s="37"/>
      <c r="F400" s="218" t="s">
        <v>501</v>
      </c>
      <c r="G400" s="37"/>
      <c r="H400" s="37"/>
      <c r="I400" s="116"/>
      <c r="J400" s="37"/>
      <c r="K400" s="37"/>
      <c r="L400" s="40"/>
      <c r="M400" s="219"/>
      <c r="N400" s="220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137</v>
      </c>
      <c r="AU400" s="18" t="s">
        <v>82</v>
      </c>
    </row>
    <row r="401" spans="1:65" s="12" customFormat="1" ht="22.9" customHeight="1">
      <c r="B401" s="188"/>
      <c r="C401" s="189"/>
      <c r="D401" s="190" t="s">
        <v>71</v>
      </c>
      <c r="E401" s="202" t="s">
        <v>503</v>
      </c>
      <c r="F401" s="202" t="s">
        <v>504</v>
      </c>
      <c r="G401" s="189"/>
      <c r="H401" s="189"/>
      <c r="I401" s="192"/>
      <c r="J401" s="203">
        <f>BK401</f>
        <v>0</v>
      </c>
      <c r="K401" s="189"/>
      <c r="L401" s="194"/>
      <c r="M401" s="195"/>
      <c r="N401" s="196"/>
      <c r="O401" s="196"/>
      <c r="P401" s="197">
        <f>SUM(P402:P421)</f>
        <v>0</v>
      </c>
      <c r="Q401" s="196"/>
      <c r="R401" s="197">
        <f>SUM(R402:R421)</f>
        <v>0.8596235000000001</v>
      </c>
      <c r="S401" s="196"/>
      <c r="T401" s="198">
        <f>SUM(T402:T421)</f>
        <v>0.46919420000000001</v>
      </c>
      <c r="AR401" s="199" t="s">
        <v>82</v>
      </c>
      <c r="AT401" s="200" t="s">
        <v>71</v>
      </c>
      <c r="AU401" s="200" t="s">
        <v>80</v>
      </c>
      <c r="AY401" s="199" t="s">
        <v>128</v>
      </c>
      <c r="BK401" s="201">
        <f>SUM(BK402:BK421)</f>
        <v>0</v>
      </c>
    </row>
    <row r="402" spans="1:65" s="2" customFormat="1" ht="21.75" customHeight="1">
      <c r="A402" s="35"/>
      <c r="B402" s="36"/>
      <c r="C402" s="204" t="s">
        <v>505</v>
      </c>
      <c r="D402" s="204" t="s">
        <v>131</v>
      </c>
      <c r="E402" s="205" t="s">
        <v>506</v>
      </c>
      <c r="F402" s="206" t="s">
        <v>507</v>
      </c>
      <c r="G402" s="207" t="s">
        <v>225</v>
      </c>
      <c r="H402" s="208">
        <v>76</v>
      </c>
      <c r="I402" s="209"/>
      <c r="J402" s="210">
        <f>ROUND(I402*H402,2)</f>
        <v>0</v>
      </c>
      <c r="K402" s="206" t="s">
        <v>1</v>
      </c>
      <c r="L402" s="40"/>
      <c r="M402" s="211" t="s">
        <v>1</v>
      </c>
      <c r="N402" s="212" t="s">
        <v>37</v>
      </c>
      <c r="O402" s="72"/>
      <c r="P402" s="213">
        <f>O402*H402</f>
        <v>0</v>
      </c>
      <c r="Q402" s="213">
        <v>0</v>
      </c>
      <c r="R402" s="213">
        <f>Q402*H402</f>
        <v>0</v>
      </c>
      <c r="S402" s="213">
        <v>1.91E-3</v>
      </c>
      <c r="T402" s="214">
        <f>S402*H402</f>
        <v>0.14516000000000001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5" t="s">
        <v>238</v>
      </c>
      <c r="AT402" s="215" t="s">
        <v>131</v>
      </c>
      <c r="AU402" s="215" t="s">
        <v>82</v>
      </c>
      <c r="AY402" s="18" t="s">
        <v>128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8" t="s">
        <v>80</v>
      </c>
      <c r="BK402" s="216">
        <f>ROUND(I402*H402,2)</f>
        <v>0</v>
      </c>
      <c r="BL402" s="18" t="s">
        <v>238</v>
      </c>
      <c r="BM402" s="215" t="s">
        <v>508</v>
      </c>
    </row>
    <row r="403" spans="1:65" s="2" customFormat="1" ht="11.25">
      <c r="A403" s="35"/>
      <c r="B403" s="36"/>
      <c r="C403" s="37"/>
      <c r="D403" s="217" t="s">
        <v>137</v>
      </c>
      <c r="E403" s="37"/>
      <c r="F403" s="218" t="s">
        <v>507</v>
      </c>
      <c r="G403" s="37"/>
      <c r="H403" s="37"/>
      <c r="I403" s="116"/>
      <c r="J403" s="37"/>
      <c r="K403" s="37"/>
      <c r="L403" s="40"/>
      <c r="M403" s="219"/>
      <c r="N403" s="220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137</v>
      </c>
      <c r="AU403" s="18" t="s">
        <v>82</v>
      </c>
    </row>
    <row r="404" spans="1:65" s="2" customFormat="1" ht="16.5" customHeight="1">
      <c r="A404" s="35"/>
      <c r="B404" s="36"/>
      <c r="C404" s="204" t="s">
        <v>509</v>
      </c>
      <c r="D404" s="204" t="s">
        <v>131</v>
      </c>
      <c r="E404" s="205" t="s">
        <v>510</v>
      </c>
      <c r="F404" s="206" t="s">
        <v>511</v>
      </c>
      <c r="G404" s="207" t="s">
        <v>225</v>
      </c>
      <c r="H404" s="208">
        <v>40.409999999999997</v>
      </c>
      <c r="I404" s="209"/>
      <c r="J404" s="210">
        <f>ROUND(I404*H404,2)</f>
        <v>0</v>
      </c>
      <c r="K404" s="206" t="s">
        <v>1</v>
      </c>
      <c r="L404" s="40"/>
      <c r="M404" s="211" t="s">
        <v>1</v>
      </c>
      <c r="N404" s="212" t="s">
        <v>37</v>
      </c>
      <c r="O404" s="72"/>
      <c r="P404" s="213">
        <f>O404*H404</f>
        <v>0</v>
      </c>
      <c r="Q404" s="213">
        <v>0</v>
      </c>
      <c r="R404" s="213">
        <f>Q404*H404</f>
        <v>0</v>
      </c>
      <c r="S404" s="213">
        <v>1.67E-3</v>
      </c>
      <c r="T404" s="214">
        <f>S404*H404</f>
        <v>6.7484699999999995E-2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5" t="s">
        <v>238</v>
      </c>
      <c r="AT404" s="215" t="s">
        <v>131</v>
      </c>
      <c r="AU404" s="215" t="s">
        <v>82</v>
      </c>
      <c r="AY404" s="18" t="s">
        <v>128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8" t="s">
        <v>80</v>
      </c>
      <c r="BK404" s="216">
        <f>ROUND(I404*H404,2)</f>
        <v>0</v>
      </c>
      <c r="BL404" s="18" t="s">
        <v>238</v>
      </c>
      <c r="BM404" s="215" t="s">
        <v>512</v>
      </c>
    </row>
    <row r="405" spans="1:65" s="2" customFormat="1" ht="11.25">
      <c r="A405" s="35"/>
      <c r="B405" s="36"/>
      <c r="C405" s="37"/>
      <c r="D405" s="217" t="s">
        <v>137</v>
      </c>
      <c r="E405" s="37"/>
      <c r="F405" s="218" t="s">
        <v>511</v>
      </c>
      <c r="G405" s="37"/>
      <c r="H405" s="37"/>
      <c r="I405" s="116"/>
      <c r="J405" s="37"/>
      <c r="K405" s="37"/>
      <c r="L405" s="40"/>
      <c r="M405" s="219"/>
      <c r="N405" s="220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137</v>
      </c>
      <c r="AU405" s="18" t="s">
        <v>82</v>
      </c>
    </row>
    <row r="406" spans="1:65" s="13" customFormat="1" ht="11.25">
      <c r="B406" s="221"/>
      <c r="C406" s="222"/>
      <c r="D406" s="217" t="s">
        <v>138</v>
      </c>
      <c r="E406" s="223" t="s">
        <v>1</v>
      </c>
      <c r="F406" s="224" t="s">
        <v>513</v>
      </c>
      <c r="G406" s="222"/>
      <c r="H406" s="225">
        <v>24.57</v>
      </c>
      <c r="I406" s="226"/>
      <c r="J406" s="222"/>
      <c r="K406" s="222"/>
      <c r="L406" s="227"/>
      <c r="M406" s="228"/>
      <c r="N406" s="229"/>
      <c r="O406" s="229"/>
      <c r="P406" s="229"/>
      <c r="Q406" s="229"/>
      <c r="R406" s="229"/>
      <c r="S406" s="229"/>
      <c r="T406" s="230"/>
      <c r="AT406" s="231" t="s">
        <v>138</v>
      </c>
      <c r="AU406" s="231" t="s">
        <v>82</v>
      </c>
      <c r="AV406" s="13" t="s">
        <v>82</v>
      </c>
      <c r="AW406" s="13" t="s">
        <v>29</v>
      </c>
      <c r="AX406" s="13" t="s">
        <v>72</v>
      </c>
      <c r="AY406" s="231" t="s">
        <v>128</v>
      </c>
    </row>
    <row r="407" spans="1:65" s="13" customFormat="1" ht="11.25">
      <c r="B407" s="221"/>
      <c r="C407" s="222"/>
      <c r="D407" s="217" t="s">
        <v>138</v>
      </c>
      <c r="E407" s="223" t="s">
        <v>1</v>
      </c>
      <c r="F407" s="224" t="s">
        <v>514</v>
      </c>
      <c r="G407" s="222"/>
      <c r="H407" s="225">
        <v>1.2</v>
      </c>
      <c r="I407" s="226"/>
      <c r="J407" s="222"/>
      <c r="K407" s="222"/>
      <c r="L407" s="227"/>
      <c r="M407" s="228"/>
      <c r="N407" s="229"/>
      <c r="O407" s="229"/>
      <c r="P407" s="229"/>
      <c r="Q407" s="229"/>
      <c r="R407" s="229"/>
      <c r="S407" s="229"/>
      <c r="T407" s="230"/>
      <c r="AT407" s="231" t="s">
        <v>138</v>
      </c>
      <c r="AU407" s="231" t="s">
        <v>82</v>
      </c>
      <c r="AV407" s="13" t="s">
        <v>82</v>
      </c>
      <c r="AW407" s="13" t="s">
        <v>29</v>
      </c>
      <c r="AX407" s="13" t="s">
        <v>72</v>
      </c>
      <c r="AY407" s="231" t="s">
        <v>128</v>
      </c>
    </row>
    <row r="408" spans="1:65" s="13" customFormat="1" ht="11.25">
      <c r="B408" s="221"/>
      <c r="C408" s="222"/>
      <c r="D408" s="217" t="s">
        <v>138</v>
      </c>
      <c r="E408" s="223" t="s">
        <v>1</v>
      </c>
      <c r="F408" s="224" t="s">
        <v>515</v>
      </c>
      <c r="G408" s="222"/>
      <c r="H408" s="225">
        <v>0.82</v>
      </c>
      <c r="I408" s="226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138</v>
      </c>
      <c r="AU408" s="231" t="s">
        <v>82</v>
      </c>
      <c r="AV408" s="13" t="s">
        <v>82</v>
      </c>
      <c r="AW408" s="13" t="s">
        <v>29</v>
      </c>
      <c r="AX408" s="13" t="s">
        <v>72</v>
      </c>
      <c r="AY408" s="231" t="s">
        <v>128</v>
      </c>
    </row>
    <row r="409" spans="1:65" s="13" customFormat="1" ht="11.25">
      <c r="B409" s="221"/>
      <c r="C409" s="222"/>
      <c r="D409" s="217" t="s">
        <v>138</v>
      </c>
      <c r="E409" s="223" t="s">
        <v>1</v>
      </c>
      <c r="F409" s="224" t="s">
        <v>516</v>
      </c>
      <c r="G409" s="222"/>
      <c r="H409" s="225">
        <v>2.37</v>
      </c>
      <c r="I409" s="226"/>
      <c r="J409" s="222"/>
      <c r="K409" s="222"/>
      <c r="L409" s="227"/>
      <c r="M409" s="228"/>
      <c r="N409" s="229"/>
      <c r="O409" s="229"/>
      <c r="P409" s="229"/>
      <c r="Q409" s="229"/>
      <c r="R409" s="229"/>
      <c r="S409" s="229"/>
      <c r="T409" s="230"/>
      <c r="AT409" s="231" t="s">
        <v>138</v>
      </c>
      <c r="AU409" s="231" t="s">
        <v>82</v>
      </c>
      <c r="AV409" s="13" t="s">
        <v>82</v>
      </c>
      <c r="AW409" s="13" t="s">
        <v>29</v>
      </c>
      <c r="AX409" s="13" t="s">
        <v>72</v>
      </c>
      <c r="AY409" s="231" t="s">
        <v>128</v>
      </c>
    </row>
    <row r="410" spans="1:65" s="13" customFormat="1" ht="11.25">
      <c r="B410" s="221"/>
      <c r="C410" s="222"/>
      <c r="D410" s="217" t="s">
        <v>138</v>
      </c>
      <c r="E410" s="223" t="s">
        <v>1</v>
      </c>
      <c r="F410" s="224" t="s">
        <v>517</v>
      </c>
      <c r="G410" s="222"/>
      <c r="H410" s="225">
        <v>11.45</v>
      </c>
      <c r="I410" s="226"/>
      <c r="J410" s="222"/>
      <c r="K410" s="222"/>
      <c r="L410" s="227"/>
      <c r="M410" s="228"/>
      <c r="N410" s="229"/>
      <c r="O410" s="229"/>
      <c r="P410" s="229"/>
      <c r="Q410" s="229"/>
      <c r="R410" s="229"/>
      <c r="S410" s="229"/>
      <c r="T410" s="230"/>
      <c r="AT410" s="231" t="s">
        <v>138</v>
      </c>
      <c r="AU410" s="231" t="s">
        <v>82</v>
      </c>
      <c r="AV410" s="13" t="s">
        <v>82</v>
      </c>
      <c r="AW410" s="13" t="s">
        <v>29</v>
      </c>
      <c r="AX410" s="13" t="s">
        <v>72</v>
      </c>
      <c r="AY410" s="231" t="s">
        <v>128</v>
      </c>
    </row>
    <row r="411" spans="1:65" s="14" customFormat="1" ht="11.25">
      <c r="B411" s="232"/>
      <c r="C411" s="233"/>
      <c r="D411" s="217" t="s">
        <v>138</v>
      </c>
      <c r="E411" s="234" t="s">
        <v>1</v>
      </c>
      <c r="F411" s="235" t="s">
        <v>142</v>
      </c>
      <c r="G411" s="233"/>
      <c r="H411" s="236">
        <v>40.409999999999997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AT411" s="242" t="s">
        <v>138</v>
      </c>
      <c r="AU411" s="242" t="s">
        <v>82</v>
      </c>
      <c r="AV411" s="14" t="s">
        <v>135</v>
      </c>
      <c r="AW411" s="14" t="s">
        <v>29</v>
      </c>
      <c r="AX411" s="14" t="s">
        <v>80</v>
      </c>
      <c r="AY411" s="242" t="s">
        <v>128</v>
      </c>
    </row>
    <row r="412" spans="1:65" s="2" customFormat="1" ht="21.75" customHeight="1">
      <c r="A412" s="35"/>
      <c r="B412" s="36"/>
      <c r="C412" s="204" t="s">
        <v>518</v>
      </c>
      <c r="D412" s="204" t="s">
        <v>131</v>
      </c>
      <c r="E412" s="205" t="s">
        <v>519</v>
      </c>
      <c r="F412" s="206" t="s">
        <v>520</v>
      </c>
      <c r="G412" s="207" t="s">
        <v>225</v>
      </c>
      <c r="H412" s="208">
        <v>21.15</v>
      </c>
      <c r="I412" s="209"/>
      <c r="J412" s="210">
        <f>ROUND(I412*H412,2)</f>
        <v>0</v>
      </c>
      <c r="K412" s="206" t="s">
        <v>1</v>
      </c>
      <c r="L412" s="40"/>
      <c r="M412" s="211" t="s">
        <v>1</v>
      </c>
      <c r="N412" s="212" t="s">
        <v>37</v>
      </c>
      <c r="O412" s="72"/>
      <c r="P412" s="213">
        <f>O412*H412</f>
        <v>0</v>
      </c>
      <c r="Q412" s="213">
        <v>0</v>
      </c>
      <c r="R412" s="213">
        <f>Q412*H412</f>
        <v>0</v>
      </c>
      <c r="S412" s="213">
        <v>1.213E-2</v>
      </c>
      <c r="T412" s="214">
        <f>S412*H412</f>
        <v>0.25654949999999999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15" t="s">
        <v>238</v>
      </c>
      <c r="AT412" s="215" t="s">
        <v>131</v>
      </c>
      <c r="AU412" s="215" t="s">
        <v>82</v>
      </c>
      <c r="AY412" s="18" t="s">
        <v>128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8" t="s">
        <v>80</v>
      </c>
      <c r="BK412" s="216">
        <f>ROUND(I412*H412,2)</f>
        <v>0</v>
      </c>
      <c r="BL412" s="18" t="s">
        <v>238</v>
      </c>
      <c r="BM412" s="215" t="s">
        <v>521</v>
      </c>
    </row>
    <row r="413" spans="1:65" s="2" customFormat="1" ht="11.25">
      <c r="A413" s="35"/>
      <c r="B413" s="36"/>
      <c r="C413" s="37"/>
      <c r="D413" s="217" t="s">
        <v>137</v>
      </c>
      <c r="E413" s="37"/>
      <c r="F413" s="218" t="s">
        <v>520</v>
      </c>
      <c r="G413" s="37"/>
      <c r="H413" s="37"/>
      <c r="I413" s="116"/>
      <c r="J413" s="37"/>
      <c r="K413" s="37"/>
      <c r="L413" s="40"/>
      <c r="M413" s="219"/>
      <c r="N413" s="220"/>
      <c r="O413" s="72"/>
      <c r="P413" s="72"/>
      <c r="Q413" s="72"/>
      <c r="R413" s="72"/>
      <c r="S413" s="72"/>
      <c r="T413" s="73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137</v>
      </c>
      <c r="AU413" s="18" t="s">
        <v>82</v>
      </c>
    </row>
    <row r="414" spans="1:65" s="2" customFormat="1" ht="21.75" customHeight="1">
      <c r="A414" s="35"/>
      <c r="B414" s="36"/>
      <c r="C414" s="204" t="s">
        <v>522</v>
      </c>
      <c r="D414" s="204" t="s">
        <v>131</v>
      </c>
      <c r="E414" s="205" t="s">
        <v>523</v>
      </c>
      <c r="F414" s="206" t="s">
        <v>524</v>
      </c>
      <c r="G414" s="207" t="s">
        <v>225</v>
      </c>
      <c r="H414" s="208">
        <v>76</v>
      </c>
      <c r="I414" s="209"/>
      <c r="J414" s="210">
        <f>ROUND(I414*H414,2)</f>
        <v>0</v>
      </c>
      <c r="K414" s="206" t="s">
        <v>1</v>
      </c>
      <c r="L414" s="40"/>
      <c r="M414" s="211" t="s">
        <v>1</v>
      </c>
      <c r="N414" s="212" t="s">
        <v>37</v>
      </c>
      <c r="O414" s="72"/>
      <c r="P414" s="213">
        <f>O414*H414</f>
        <v>0</v>
      </c>
      <c r="Q414" s="213">
        <v>6.5300000000000002E-3</v>
      </c>
      <c r="R414" s="213">
        <f>Q414*H414</f>
        <v>0.49628</v>
      </c>
      <c r="S414" s="213">
        <v>0</v>
      </c>
      <c r="T414" s="21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15" t="s">
        <v>238</v>
      </c>
      <c r="AT414" s="215" t="s">
        <v>131</v>
      </c>
      <c r="AU414" s="215" t="s">
        <v>82</v>
      </c>
      <c r="AY414" s="18" t="s">
        <v>128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8" t="s">
        <v>80</v>
      </c>
      <c r="BK414" s="216">
        <f>ROUND(I414*H414,2)</f>
        <v>0</v>
      </c>
      <c r="BL414" s="18" t="s">
        <v>238</v>
      </c>
      <c r="BM414" s="215" t="s">
        <v>525</v>
      </c>
    </row>
    <row r="415" spans="1:65" s="2" customFormat="1" ht="19.5">
      <c r="A415" s="35"/>
      <c r="B415" s="36"/>
      <c r="C415" s="37"/>
      <c r="D415" s="217" t="s">
        <v>137</v>
      </c>
      <c r="E415" s="37"/>
      <c r="F415" s="218" t="s">
        <v>524</v>
      </c>
      <c r="G415" s="37"/>
      <c r="H415" s="37"/>
      <c r="I415" s="116"/>
      <c r="J415" s="37"/>
      <c r="K415" s="37"/>
      <c r="L415" s="40"/>
      <c r="M415" s="219"/>
      <c r="N415" s="220"/>
      <c r="O415" s="72"/>
      <c r="P415" s="72"/>
      <c r="Q415" s="72"/>
      <c r="R415" s="72"/>
      <c r="S415" s="72"/>
      <c r="T415" s="73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137</v>
      </c>
      <c r="AU415" s="18" t="s">
        <v>82</v>
      </c>
    </row>
    <row r="416" spans="1:65" s="2" customFormat="1" ht="21.75" customHeight="1">
      <c r="A416" s="35"/>
      <c r="B416" s="36"/>
      <c r="C416" s="204" t="s">
        <v>526</v>
      </c>
      <c r="D416" s="204" t="s">
        <v>131</v>
      </c>
      <c r="E416" s="205" t="s">
        <v>527</v>
      </c>
      <c r="F416" s="206" t="s">
        <v>528</v>
      </c>
      <c r="G416" s="207" t="s">
        <v>225</v>
      </c>
      <c r="H416" s="208">
        <v>45</v>
      </c>
      <c r="I416" s="209"/>
      <c r="J416" s="210">
        <f>ROUND(I416*H416,2)</f>
        <v>0</v>
      </c>
      <c r="K416" s="206" t="s">
        <v>1</v>
      </c>
      <c r="L416" s="40"/>
      <c r="M416" s="211" t="s">
        <v>1</v>
      </c>
      <c r="N416" s="212" t="s">
        <v>37</v>
      </c>
      <c r="O416" s="72"/>
      <c r="P416" s="213">
        <f>O416*H416</f>
        <v>0</v>
      </c>
      <c r="Q416" s="213">
        <v>3.5200000000000001E-3</v>
      </c>
      <c r="R416" s="213">
        <f>Q416*H416</f>
        <v>0.15840000000000001</v>
      </c>
      <c r="S416" s="213">
        <v>0</v>
      </c>
      <c r="T416" s="21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15" t="s">
        <v>238</v>
      </c>
      <c r="AT416" s="215" t="s">
        <v>131</v>
      </c>
      <c r="AU416" s="215" t="s">
        <v>82</v>
      </c>
      <c r="AY416" s="18" t="s">
        <v>128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8" t="s">
        <v>80</v>
      </c>
      <c r="BK416" s="216">
        <f>ROUND(I416*H416,2)</f>
        <v>0</v>
      </c>
      <c r="BL416" s="18" t="s">
        <v>238</v>
      </c>
      <c r="BM416" s="215" t="s">
        <v>529</v>
      </c>
    </row>
    <row r="417" spans="1:65" s="2" customFormat="1" ht="19.5">
      <c r="A417" s="35"/>
      <c r="B417" s="36"/>
      <c r="C417" s="37"/>
      <c r="D417" s="217" t="s">
        <v>137</v>
      </c>
      <c r="E417" s="37"/>
      <c r="F417" s="218" t="s">
        <v>528</v>
      </c>
      <c r="G417" s="37"/>
      <c r="H417" s="37"/>
      <c r="I417" s="116"/>
      <c r="J417" s="37"/>
      <c r="K417" s="37"/>
      <c r="L417" s="40"/>
      <c r="M417" s="219"/>
      <c r="N417" s="220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137</v>
      </c>
      <c r="AU417" s="18" t="s">
        <v>82</v>
      </c>
    </row>
    <row r="418" spans="1:65" s="2" customFormat="1" ht="21.75" customHeight="1">
      <c r="A418" s="35"/>
      <c r="B418" s="36"/>
      <c r="C418" s="204" t="s">
        <v>530</v>
      </c>
      <c r="D418" s="204" t="s">
        <v>131</v>
      </c>
      <c r="E418" s="205" t="s">
        <v>531</v>
      </c>
      <c r="F418" s="206" t="s">
        <v>532</v>
      </c>
      <c r="G418" s="207" t="s">
        <v>225</v>
      </c>
      <c r="H418" s="208">
        <v>21.15</v>
      </c>
      <c r="I418" s="209"/>
      <c r="J418" s="210">
        <f>ROUND(I418*H418,2)</f>
        <v>0</v>
      </c>
      <c r="K418" s="206" t="s">
        <v>1</v>
      </c>
      <c r="L418" s="40"/>
      <c r="M418" s="211" t="s">
        <v>1</v>
      </c>
      <c r="N418" s="212" t="s">
        <v>37</v>
      </c>
      <c r="O418" s="72"/>
      <c r="P418" s="213">
        <f>O418*H418</f>
        <v>0</v>
      </c>
      <c r="Q418" s="213">
        <v>9.6900000000000007E-3</v>
      </c>
      <c r="R418" s="213">
        <f>Q418*H418</f>
        <v>0.2049435</v>
      </c>
      <c r="S418" s="213">
        <v>0</v>
      </c>
      <c r="T418" s="21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5" t="s">
        <v>238</v>
      </c>
      <c r="AT418" s="215" t="s">
        <v>131</v>
      </c>
      <c r="AU418" s="215" t="s">
        <v>82</v>
      </c>
      <c r="AY418" s="18" t="s">
        <v>128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8" t="s">
        <v>80</v>
      </c>
      <c r="BK418" s="216">
        <f>ROUND(I418*H418,2)</f>
        <v>0</v>
      </c>
      <c r="BL418" s="18" t="s">
        <v>238</v>
      </c>
      <c r="BM418" s="215" t="s">
        <v>533</v>
      </c>
    </row>
    <row r="419" spans="1:65" s="2" customFormat="1" ht="19.5">
      <c r="A419" s="35"/>
      <c r="B419" s="36"/>
      <c r="C419" s="37"/>
      <c r="D419" s="217" t="s">
        <v>137</v>
      </c>
      <c r="E419" s="37"/>
      <c r="F419" s="218" t="s">
        <v>532</v>
      </c>
      <c r="G419" s="37"/>
      <c r="H419" s="37"/>
      <c r="I419" s="116"/>
      <c r="J419" s="37"/>
      <c r="K419" s="37"/>
      <c r="L419" s="40"/>
      <c r="M419" s="219"/>
      <c r="N419" s="220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137</v>
      </c>
      <c r="AU419" s="18" t="s">
        <v>82</v>
      </c>
    </row>
    <row r="420" spans="1:65" s="2" customFormat="1" ht="21.75" customHeight="1">
      <c r="A420" s="35"/>
      <c r="B420" s="36"/>
      <c r="C420" s="204" t="s">
        <v>534</v>
      </c>
      <c r="D420" s="204" t="s">
        <v>131</v>
      </c>
      <c r="E420" s="205" t="s">
        <v>535</v>
      </c>
      <c r="F420" s="206" t="s">
        <v>536</v>
      </c>
      <c r="G420" s="207" t="s">
        <v>413</v>
      </c>
      <c r="H420" s="274"/>
      <c r="I420" s="209"/>
      <c r="J420" s="210">
        <f>ROUND(I420*H420,2)</f>
        <v>0</v>
      </c>
      <c r="K420" s="206" t="s">
        <v>1</v>
      </c>
      <c r="L420" s="40"/>
      <c r="M420" s="211" t="s">
        <v>1</v>
      </c>
      <c r="N420" s="212" t="s">
        <v>37</v>
      </c>
      <c r="O420" s="72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15" t="s">
        <v>238</v>
      </c>
      <c r="AT420" s="215" t="s">
        <v>131</v>
      </c>
      <c r="AU420" s="215" t="s">
        <v>82</v>
      </c>
      <c r="AY420" s="18" t="s">
        <v>128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8" t="s">
        <v>80</v>
      </c>
      <c r="BK420" s="216">
        <f>ROUND(I420*H420,2)</f>
        <v>0</v>
      </c>
      <c r="BL420" s="18" t="s">
        <v>238</v>
      </c>
      <c r="BM420" s="215" t="s">
        <v>537</v>
      </c>
    </row>
    <row r="421" spans="1:65" s="2" customFormat="1" ht="19.5">
      <c r="A421" s="35"/>
      <c r="B421" s="36"/>
      <c r="C421" s="37"/>
      <c r="D421" s="217" t="s">
        <v>137</v>
      </c>
      <c r="E421" s="37"/>
      <c r="F421" s="218" t="s">
        <v>536</v>
      </c>
      <c r="G421" s="37"/>
      <c r="H421" s="37"/>
      <c r="I421" s="116"/>
      <c r="J421" s="37"/>
      <c r="K421" s="37"/>
      <c r="L421" s="40"/>
      <c r="M421" s="219"/>
      <c r="N421" s="220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137</v>
      </c>
      <c r="AU421" s="18" t="s">
        <v>82</v>
      </c>
    </row>
    <row r="422" spans="1:65" s="12" customFormat="1" ht="22.9" customHeight="1">
      <c r="B422" s="188"/>
      <c r="C422" s="189"/>
      <c r="D422" s="190" t="s">
        <v>71</v>
      </c>
      <c r="E422" s="202" t="s">
        <v>538</v>
      </c>
      <c r="F422" s="202" t="s">
        <v>539</v>
      </c>
      <c r="G422" s="189"/>
      <c r="H422" s="189"/>
      <c r="I422" s="192"/>
      <c r="J422" s="203">
        <f>BK422</f>
        <v>0</v>
      </c>
      <c r="K422" s="189"/>
      <c r="L422" s="194"/>
      <c r="M422" s="195"/>
      <c r="N422" s="196"/>
      <c r="O422" s="196"/>
      <c r="P422" s="197">
        <f>SUM(P423:P428)</f>
        <v>0</v>
      </c>
      <c r="Q422" s="196"/>
      <c r="R422" s="197">
        <f>SUM(R423:R428)</f>
        <v>4.292E-2</v>
      </c>
      <c r="S422" s="196"/>
      <c r="T422" s="198">
        <f>SUM(T423:T428)</f>
        <v>0</v>
      </c>
      <c r="AR422" s="199" t="s">
        <v>82</v>
      </c>
      <c r="AT422" s="200" t="s">
        <v>71</v>
      </c>
      <c r="AU422" s="200" t="s">
        <v>80</v>
      </c>
      <c r="AY422" s="199" t="s">
        <v>128</v>
      </c>
      <c r="BK422" s="201">
        <f>SUM(BK423:BK428)</f>
        <v>0</v>
      </c>
    </row>
    <row r="423" spans="1:65" s="2" customFormat="1" ht="21.75" customHeight="1">
      <c r="A423" s="35"/>
      <c r="B423" s="36"/>
      <c r="C423" s="204" t="s">
        <v>540</v>
      </c>
      <c r="D423" s="204" t="s">
        <v>131</v>
      </c>
      <c r="E423" s="205" t="s">
        <v>541</v>
      </c>
      <c r="F423" s="206" t="s">
        <v>542</v>
      </c>
      <c r="G423" s="207" t="s">
        <v>287</v>
      </c>
      <c r="H423" s="208">
        <v>1</v>
      </c>
      <c r="I423" s="209"/>
      <c r="J423" s="210">
        <f>ROUND(I423*H423,2)</f>
        <v>0</v>
      </c>
      <c r="K423" s="206" t="s">
        <v>1</v>
      </c>
      <c r="L423" s="40"/>
      <c r="M423" s="211" t="s">
        <v>1</v>
      </c>
      <c r="N423" s="212" t="s">
        <v>37</v>
      </c>
      <c r="O423" s="72"/>
      <c r="P423" s="213">
        <f>O423*H423</f>
        <v>0</v>
      </c>
      <c r="Q423" s="213">
        <v>9.2000000000000003E-4</v>
      </c>
      <c r="R423" s="213">
        <f>Q423*H423</f>
        <v>9.2000000000000003E-4</v>
      </c>
      <c r="S423" s="213">
        <v>0</v>
      </c>
      <c r="T423" s="21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5" t="s">
        <v>238</v>
      </c>
      <c r="AT423" s="215" t="s">
        <v>131</v>
      </c>
      <c r="AU423" s="215" t="s">
        <v>82</v>
      </c>
      <c r="AY423" s="18" t="s">
        <v>128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8" t="s">
        <v>80</v>
      </c>
      <c r="BK423" s="216">
        <f>ROUND(I423*H423,2)</f>
        <v>0</v>
      </c>
      <c r="BL423" s="18" t="s">
        <v>238</v>
      </c>
      <c r="BM423" s="215" t="s">
        <v>543</v>
      </c>
    </row>
    <row r="424" spans="1:65" s="2" customFormat="1" ht="19.5">
      <c r="A424" s="35"/>
      <c r="B424" s="36"/>
      <c r="C424" s="37"/>
      <c r="D424" s="217" t="s">
        <v>137</v>
      </c>
      <c r="E424" s="37"/>
      <c r="F424" s="218" t="s">
        <v>542</v>
      </c>
      <c r="G424" s="37"/>
      <c r="H424" s="37"/>
      <c r="I424" s="116"/>
      <c r="J424" s="37"/>
      <c r="K424" s="37"/>
      <c r="L424" s="40"/>
      <c r="M424" s="219"/>
      <c r="N424" s="220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137</v>
      </c>
      <c r="AU424" s="18" t="s">
        <v>82</v>
      </c>
    </row>
    <row r="425" spans="1:65" s="2" customFormat="1" ht="16.5" customHeight="1">
      <c r="A425" s="35"/>
      <c r="B425" s="36"/>
      <c r="C425" s="253" t="s">
        <v>544</v>
      </c>
      <c r="D425" s="253" t="s">
        <v>202</v>
      </c>
      <c r="E425" s="254" t="s">
        <v>545</v>
      </c>
      <c r="F425" s="255" t="s">
        <v>546</v>
      </c>
      <c r="G425" s="256" t="s">
        <v>287</v>
      </c>
      <c r="H425" s="257">
        <v>1</v>
      </c>
      <c r="I425" s="258"/>
      <c r="J425" s="259">
        <f>ROUND(I425*H425,2)</f>
        <v>0</v>
      </c>
      <c r="K425" s="255" t="s">
        <v>159</v>
      </c>
      <c r="L425" s="260"/>
      <c r="M425" s="261" t="s">
        <v>1</v>
      </c>
      <c r="N425" s="262" t="s">
        <v>37</v>
      </c>
      <c r="O425" s="72"/>
      <c r="P425" s="213">
        <f>O425*H425</f>
        <v>0</v>
      </c>
      <c r="Q425" s="213">
        <v>4.2000000000000003E-2</v>
      </c>
      <c r="R425" s="213">
        <f>Q425*H425</f>
        <v>4.2000000000000003E-2</v>
      </c>
      <c r="S425" s="213">
        <v>0</v>
      </c>
      <c r="T425" s="21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15" t="s">
        <v>366</v>
      </c>
      <c r="AT425" s="215" t="s">
        <v>202</v>
      </c>
      <c r="AU425" s="215" t="s">
        <v>82</v>
      </c>
      <c r="AY425" s="18" t="s">
        <v>128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8" t="s">
        <v>80</v>
      </c>
      <c r="BK425" s="216">
        <f>ROUND(I425*H425,2)</f>
        <v>0</v>
      </c>
      <c r="BL425" s="18" t="s">
        <v>238</v>
      </c>
      <c r="BM425" s="215" t="s">
        <v>547</v>
      </c>
    </row>
    <row r="426" spans="1:65" s="2" customFormat="1" ht="11.25">
      <c r="A426" s="35"/>
      <c r="B426" s="36"/>
      <c r="C426" s="37"/>
      <c r="D426" s="217" t="s">
        <v>137</v>
      </c>
      <c r="E426" s="37"/>
      <c r="F426" s="218" t="s">
        <v>548</v>
      </c>
      <c r="G426" s="37"/>
      <c r="H426" s="37"/>
      <c r="I426" s="116"/>
      <c r="J426" s="37"/>
      <c r="K426" s="37"/>
      <c r="L426" s="40"/>
      <c r="M426" s="219"/>
      <c r="N426" s="220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137</v>
      </c>
      <c r="AU426" s="18" t="s">
        <v>82</v>
      </c>
    </row>
    <row r="427" spans="1:65" s="2" customFormat="1" ht="21.75" customHeight="1">
      <c r="A427" s="35"/>
      <c r="B427" s="36"/>
      <c r="C427" s="204" t="s">
        <v>549</v>
      </c>
      <c r="D427" s="204" t="s">
        <v>131</v>
      </c>
      <c r="E427" s="205" t="s">
        <v>550</v>
      </c>
      <c r="F427" s="206" t="s">
        <v>551</v>
      </c>
      <c r="G427" s="207" t="s">
        <v>413</v>
      </c>
      <c r="H427" s="274"/>
      <c r="I427" s="209"/>
      <c r="J427" s="210">
        <f>ROUND(I427*H427,2)</f>
        <v>0</v>
      </c>
      <c r="K427" s="206" t="s">
        <v>1</v>
      </c>
      <c r="L427" s="40"/>
      <c r="M427" s="211" t="s">
        <v>1</v>
      </c>
      <c r="N427" s="212" t="s">
        <v>37</v>
      </c>
      <c r="O427" s="72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15" t="s">
        <v>238</v>
      </c>
      <c r="AT427" s="215" t="s">
        <v>131</v>
      </c>
      <c r="AU427" s="215" t="s">
        <v>82</v>
      </c>
      <c r="AY427" s="18" t="s">
        <v>128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8" t="s">
        <v>80</v>
      </c>
      <c r="BK427" s="216">
        <f>ROUND(I427*H427,2)</f>
        <v>0</v>
      </c>
      <c r="BL427" s="18" t="s">
        <v>238</v>
      </c>
      <c r="BM427" s="215" t="s">
        <v>552</v>
      </c>
    </row>
    <row r="428" spans="1:65" s="2" customFormat="1" ht="19.5">
      <c r="A428" s="35"/>
      <c r="B428" s="36"/>
      <c r="C428" s="37"/>
      <c r="D428" s="217" t="s">
        <v>137</v>
      </c>
      <c r="E428" s="37"/>
      <c r="F428" s="218" t="s">
        <v>551</v>
      </c>
      <c r="G428" s="37"/>
      <c r="H428" s="37"/>
      <c r="I428" s="116"/>
      <c r="J428" s="37"/>
      <c r="K428" s="37"/>
      <c r="L428" s="40"/>
      <c r="M428" s="219"/>
      <c r="N428" s="220"/>
      <c r="O428" s="72"/>
      <c r="P428" s="72"/>
      <c r="Q428" s="72"/>
      <c r="R428" s="72"/>
      <c r="S428" s="72"/>
      <c r="T428" s="73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137</v>
      </c>
      <c r="AU428" s="18" t="s">
        <v>82</v>
      </c>
    </row>
    <row r="429" spans="1:65" s="12" customFormat="1" ht="22.9" customHeight="1">
      <c r="B429" s="188"/>
      <c r="C429" s="189"/>
      <c r="D429" s="190" t="s">
        <v>71</v>
      </c>
      <c r="E429" s="202" t="s">
        <v>553</v>
      </c>
      <c r="F429" s="202" t="s">
        <v>554</v>
      </c>
      <c r="G429" s="189"/>
      <c r="H429" s="189"/>
      <c r="I429" s="192"/>
      <c r="J429" s="203">
        <f>BK429</f>
        <v>0</v>
      </c>
      <c r="K429" s="189"/>
      <c r="L429" s="194"/>
      <c r="M429" s="195"/>
      <c r="N429" s="196"/>
      <c r="O429" s="196"/>
      <c r="P429" s="197">
        <f>SUM(P430:P443)</f>
        <v>0</v>
      </c>
      <c r="Q429" s="196"/>
      <c r="R429" s="197">
        <f>SUM(R430:R443)</f>
        <v>2.3359999999999999E-2</v>
      </c>
      <c r="S429" s="196"/>
      <c r="T429" s="198">
        <f>SUM(T430:T443)</f>
        <v>1.2000000000000002</v>
      </c>
      <c r="AR429" s="199" t="s">
        <v>82</v>
      </c>
      <c r="AT429" s="200" t="s">
        <v>71</v>
      </c>
      <c r="AU429" s="200" t="s">
        <v>80</v>
      </c>
      <c r="AY429" s="199" t="s">
        <v>128</v>
      </c>
      <c r="BK429" s="201">
        <f>SUM(BK430:BK443)</f>
        <v>0</v>
      </c>
    </row>
    <row r="430" spans="1:65" s="2" customFormat="1" ht="16.5" customHeight="1">
      <c r="A430" s="35"/>
      <c r="B430" s="36"/>
      <c r="C430" s="204" t="s">
        <v>555</v>
      </c>
      <c r="D430" s="204" t="s">
        <v>131</v>
      </c>
      <c r="E430" s="205" t="s">
        <v>556</v>
      </c>
      <c r="F430" s="206" t="s">
        <v>557</v>
      </c>
      <c r="G430" s="207" t="s">
        <v>150</v>
      </c>
      <c r="H430" s="208">
        <v>16</v>
      </c>
      <c r="I430" s="209"/>
      <c r="J430" s="210">
        <f>ROUND(I430*H430,2)</f>
        <v>0</v>
      </c>
      <c r="K430" s="206" t="s">
        <v>1</v>
      </c>
      <c r="L430" s="40"/>
      <c r="M430" s="211" t="s">
        <v>1</v>
      </c>
      <c r="N430" s="212" t="s">
        <v>37</v>
      </c>
      <c r="O430" s="72"/>
      <c r="P430" s="213">
        <f>O430*H430</f>
        <v>0</v>
      </c>
      <c r="Q430" s="213">
        <v>0</v>
      </c>
      <c r="R430" s="213">
        <f>Q430*H430</f>
        <v>0</v>
      </c>
      <c r="S430" s="213">
        <v>0.05</v>
      </c>
      <c r="T430" s="214">
        <f>S430*H430</f>
        <v>0.8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15" t="s">
        <v>238</v>
      </c>
      <c r="AT430" s="215" t="s">
        <v>131</v>
      </c>
      <c r="AU430" s="215" t="s">
        <v>82</v>
      </c>
      <c r="AY430" s="18" t="s">
        <v>128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8" t="s">
        <v>80</v>
      </c>
      <c r="BK430" s="216">
        <f>ROUND(I430*H430,2)</f>
        <v>0</v>
      </c>
      <c r="BL430" s="18" t="s">
        <v>238</v>
      </c>
      <c r="BM430" s="215" t="s">
        <v>558</v>
      </c>
    </row>
    <row r="431" spans="1:65" s="2" customFormat="1" ht="11.25">
      <c r="A431" s="35"/>
      <c r="B431" s="36"/>
      <c r="C431" s="37"/>
      <c r="D431" s="217" t="s">
        <v>137</v>
      </c>
      <c r="E431" s="37"/>
      <c r="F431" s="218" t="s">
        <v>557</v>
      </c>
      <c r="G431" s="37"/>
      <c r="H431" s="37"/>
      <c r="I431" s="116"/>
      <c r="J431" s="37"/>
      <c r="K431" s="37"/>
      <c r="L431" s="40"/>
      <c r="M431" s="219"/>
      <c r="N431" s="220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137</v>
      </c>
      <c r="AU431" s="18" t="s">
        <v>82</v>
      </c>
    </row>
    <row r="432" spans="1:65" s="2" customFormat="1" ht="16.5" customHeight="1">
      <c r="A432" s="35"/>
      <c r="B432" s="36"/>
      <c r="C432" s="204" t="s">
        <v>559</v>
      </c>
      <c r="D432" s="204" t="s">
        <v>131</v>
      </c>
      <c r="E432" s="205" t="s">
        <v>560</v>
      </c>
      <c r="F432" s="206" t="s">
        <v>561</v>
      </c>
      <c r="G432" s="207" t="s">
        <v>150</v>
      </c>
      <c r="H432" s="208">
        <v>16</v>
      </c>
      <c r="I432" s="209"/>
      <c r="J432" s="210">
        <f>ROUND(I432*H432,2)</f>
        <v>0</v>
      </c>
      <c r="K432" s="206" t="s">
        <v>1</v>
      </c>
      <c r="L432" s="40"/>
      <c r="M432" s="211" t="s">
        <v>1</v>
      </c>
      <c r="N432" s="212" t="s">
        <v>37</v>
      </c>
      <c r="O432" s="72"/>
      <c r="P432" s="213">
        <f>O432*H432</f>
        <v>0</v>
      </c>
      <c r="Q432" s="213">
        <v>1.0000000000000001E-5</v>
      </c>
      <c r="R432" s="213">
        <f>Q432*H432</f>
        <v>1.6000000000000001E-4</v>
      </c>
      <c r="S432" s="213">
        <v>0</v>
      </c>
      <c r="T432" s="21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15" t="s">
        <v>238</v>
      </c>
      <c r="AT432" s="215" t="s">
        <v>131</v>
      </c>
      <c r="AU432" s="215" t="s">
        <v>82</v>
      </c>
      <c r="AY432" s="18" t="s">
        <v>128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18" t="s">
        <v>80</v>
      </c>
      <c r="BK432" s="216">
        <f>ROUND(I432*H432,2)</f>
        <v>0</v>
      </c>
      <c r="BL432" s="18" t="s">
        <v>238</v>
      </c>
      <c r="BM432" s="215" t="s">
        <v>562</v>
      </c>
    </row>
    <row r="433" spans="1:65" s="2" customFormat="1" ht="11.25">
      <c r="A433" s="35"/>
      <c r="B433" s="36"/>
      <c r="C433" s="37"/>
      <c r="D433" s="217" t="s">
        <v>137</v>
      </c>
      <c r="E433" s="37"/>
      <c r="F433" s="218" t="s">
        <v>561</v>
      </c>
      <c r="G433" s="37"/>
      <c r="H433" s="37"/>
      <c r="I433" s="116"/>
      <c r="J433" s="37"/>
      <c r="K433" s="37"/>
      <c r="L433" s="40"/>
      <c r="M433" s="219"/>
      <c r="N433" s="220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137</v>
      </c>
      <c r="AU433" s="18" t="s">
        <v>82</v>
      </c>
    </row>
    <row r="434" spans="1:65" s="2" customFormat="1" ht="16.5" customHeight="1">
      <c r="A434" s="35"/>
      <c r="B434" s="36"/>
      <c r="C434" s="253" t="s">
        <v>563</v>
      </c>
      <c r="D434" s="253" t="s">
        <v>202</v>
      </c>
      <c r="E434" s="254" t="s">
        <v>564</v>
      </c>
      <c r="F434" s="255" t="s">
        <v>565</v>
      </c>
      <c r="G434" s="256" t="s">
        <v>150</v>
      </c>
      <c r="H434" s="257">
        <v>16</v>
      </c>
      <c r="I434" s="258"/>
      <c r="J434" s="259">
        <f>ROUND(I434*H434,2)</f>
        <v>0</v>
      </c>
      <c r="K434" s="255" t="s">
        <v>1</v>
      </c>
      <c r="L434" s="260"/>
      <c r="M434" s="261" t="s">
        <v>1</v>
      </c>
      <c r="N434" s="262" t="s">
        <v>37</v>
      </c>
      <c r="O434" s="72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5" t="s">
        <v>366</v>
      </c>
      <c r="AT434" s="215" t="s">
        <v>202</v>
      </c>
      <c r="AU434" s="215" t="s">
        <v>82</v>
      </c>
      <c r="AY434" s="18" t="s">
        <v>128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8" t="s">
        <v>80</v>
      </c>
      <c r="BK434" s="216">
        <f>ROUND(I434*H434,2)</f>
        <v>0</v>
      </c>
      <c r="BL434" s="18" t="s">
        <v>238</v>
      </c>
      <c r="BM434" s="215" t="s">
        <v>566</v>
      </c>
    </row>
    <row r="435" spans="1:65" s="2" customFormat="1" ht="11.25">
      <c r="A435" s="35"/>
      <c r="B435" s="36"/>
      <c r="C435" s="37"/>
      <c r="D435" s="217" t="s">
        <v>137</v>
      </c>
      <c r="E435" s="37"/>
      <c r="F435" s="218" t="s">
        <v>565</v>
      </c>
      <c r="G435" s="37"/>
      <c r="H435" s="37"/>
      <c r="I435" s="116"/>
      <c r="J435" s="37"/>
      <c r="K435" s="37"/>
      <c r="L435" s="40"/>
      <c r="M435" s="219"/>
      <c r="N435" s="220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137</v>
      </c>
      <c r="AU435" s="18" t="s">
        <v>82</v>
      </c>
    </row>
    <row r="436" spans="1:65" s="2" customFormat="1" ht="21.75" customHeight="1">
      <c r="A436" s="35"/>
      <c r="B436" s="36"/>
      <c r="C436" s="204" t="s">
        <v>567</v>
      </c>
      <c r="D436" s="204" t="s">
        <v>131</v>
      </c>
      <c r="E436" s="205" t="s">
        <v>568</v>
      </c>
      <c r="F436" s="206" t="s">
        <v>569</v>
      </c>
      <c r="G436" s="207" t="s">
        <v>225</v>
      </c>
      <c r="H436" s="208">
        <v>8</v>
      </c>
      <c r="I436" s="209"/>
      <c r="J436" s="210">
        <f>ROUND(I436*H436,2)</f>
        <v>0</v>
      </c>
      <c r="K436" s="206" t="s">
        <v>159</v>
      </c>
      <c r="L436" s="40"/>
      <c r="M436" s="211" t="s">
        <v>1</v>
      </c>
      <c r="N436" s="212" t="s">
        <v>37</v>
      </c>
      <c r="O436" s="72"/>
      <c r="P436" s="213">
        <f>O436*H436</f>
        <v>0</v>
      </c>
      <c r="Q436" s="213">
        <v>0</v>
      </c>
      <c r="R436" s="213">
        <f>Q436*H436</f>
        <v>0</v>
      </c>
      <c r="S436" s="213">
        <v>0.05</v>
      </c>
      <c r="T436" s="214">
        <f>S436*H436</f>
        <v>0.4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15" t="s">
        <v>238</v>
      </c>
      <c r="AT436" s="215" t="s">
        <v>131</v>
      </c>
      <c r="AU436" s="215" t="s">
        <v>82</v>
      </c>
      <c r="AY436" s="18" t="s">
        <v>128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8" t="s">
        <v>80</v>
      </c>
      <c r="BK436" s="216">
        <f>ROUND(I436*H436,2)</f>
        <v>0</v>
      </c>
      <c r="BL436" s="18" t="s">
        <v>238</v>
      </c>
      <c r="BM436" s="215" t="s">
        <v>570</v>
      </c>
    </row>
    <row r="437" spans="1:65" s="2" customFormat="1" ht="11.25">
      <c r="A437" s="35"/>
      <c r="B437" s="36"/>
      <c r="C437" s="37"/>
      <c r="D437" s="217" t="s">
        <v>137</v>
      </c>
      <c r="E437" s="37"/>
      <c r="F437" s="218" t="s">
        <v>571</v>
      </c>
      <c r="G437" s="37"/>
      <c r="H437" s="37"/>
      <c r="I437" s="116"/>
      <c r="J437" s="37"/>
      <c r="K437" s="37"/>
      <c r="L437" s="40"/>
      <c r="M437" s="219"/>
      <c r="N437" s="220"/>
      <c r="O437" s="72"/>
      <c r="P437" s="72"/>
      <c r="Q437" s="72"/>
      <c r="R437" s="72"/>
      <c r="S437" s="72"/>
      <c r="T437" s="73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137</v>
      </c>
      <c r="AU437" s="18" t="s">
        <v>82</v>
      </c>
    </row>
    <row r="438" spans="1:65" s="2" customFormat="1" ht="21.75" customHeight="1">
      <c r="A438" s="35"/>
      <c r="B438" s="36"/>
      <c r="C438" s="204" t="s">
        <v>572</v>
      </c>
      <c r="D438" s="204" t="s">
        <v>131</v>
      </c>
      <c r="E438" s="205" t="s">
        <v>573</v>
      </c>
      <c r="F438" s="206" t="s">
        <v>574</v>
      </c>
      <c r="G438" s="207" t="s">
        <v>225</v>
      </c>
      <c r="H438" s="208">
        <v>8</v>
      </c>
      <c r="I438" s="209"/>
      <c r="J438" s="210">
        <f>ROUND(I438*H438,2)</f>
        <v>0</v>
      </c>
      <c r="K438" s="206" t="s">
        <v>1</v>
      </c>
      <c r="L438" s="40"/>
      <c r="M438" s="211" t="s">
        <v>1</v>
      </c>
      <c r="N438" s="212" t="s">
        <v>37</v>
      </c>
      <c r="O438" s="72"/>
      <c r="P438" s="213">
        <f>O438*H438</f>
        <v>0</v>
      </c>
      <c r="Q438" s="213">
        <v>0</v>
      </c>
      <c r="R438" s="213">
        <f>Q438*H438</f>
        <v>0</v>
      </c>
      <c r="S438" s="213">
        <v>0</v>
      </c>
      <c r="T438" s="21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5" t="s">
        <v>238</v>
      </c>
      <c r="AT438" s="215" t="s">
        <v>131</v>
      </c>
      <c r="AU438" s="215" t="s">
        <v>82</v>
      </c>
      <c r="AY438" s="18" t="s">
        <v>128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8" t="s">
        <v>80</v>
      </c>
      <c r="BK438" s="216">
        <f>ROUND(I438*H438,2)</f>
        <v>0</v>
      </c>
      <c r="BL438" s="18" t="s">
        <v>238</v>
      </c>
      <c r="BM438" s="215" t="s">
        <v>575</v>
      </c>
    </row>
    <row r="439" spans="1:65" s="2" customFormat="1" ht="11.25">
      <c r="A439" s="35"/>
      <c r="B439" s="36"/>
      <c r="C439" s="37"/>
      <c r="D439" s="217" t="s">
        <v>137</v>
      </c>
      <c r="E439" s="37"/>
      <c r="F439" s="218" t="s">
        <v>574</v>
      </c>
      <c r="G439" s="37"/>
      <c r="H439" s="37"/>
      <c r="I439" s="116"/>
      <c r="J439" s="37"/>
      <c r="K439" s="37"/>
      <c r="L439" s="40"/>
      <c r="M439" s="219"/>
      <c r="N439" s="220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137</v>
      </c>
      <c r="AU439" s="18" t="s">
        <v>82</v>
      </c>
    </row>
    <row r="440" spans="1:65" s="2" customFormat="1" ht="16.5" customHeight="1">
      <c r="A440" s="35"/>
      <c r="B440" s="36"/>
      <c r="C440" s="253" t="s">
        <v>576</v>
      </c>
      <c r="D440" s="253" t="s">
        <v>202</v>
      </c>
      <c r="E440" s="254" t="s">
        <v>577</v>
      </c>
      <c r="F440" s="255" t="s">
        <v>578</v>
      </c>
      <c r="G440" s="256" t="s">
        <v>225</v>
      </c>
      <c r="H440" s="257">
        <v>8</v>
      </c>
      <c r="I440" s="258"/>
      <c r="J440" s="259">
        <f>ROUND(I440*H440,2)</f>
        <v>0</v>
      </c>
      <c r="K440" s="255" t="s">
        <v>159</v>
      </c>
      <c r="L440" s="260"/>
      <c r="M440" s="261" t="s">
        <v>1</v>
      </c>
      <c r="N440" s="262" t="s">
        <v>37</v>
      </c>
      <c r="O440" s="72"/>
      <c r="P440" s="213">
        <f>O440*H440</f>
        <v>0</v>
      </c>
      <c r="Q440" s="213">
        <v>2.8999999999999998E-3</v>
      </c>
      <c r="R440" s="213">
        <f>Q440*H440</f>
        <v>2.3199999999999998E-2</v>
      </c>
      <c r="S440" s="213">
        <v>0</v>
      </c>
      <c r="T440" s="214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15" t="s">
        <v>366</v>
      </c>
      <c r="AT440" s="215" t="s">
        <v>202</v>
      </c>
      <c r="AU440" s="215" t="s">
        <v>82</v>
      </c>
      <c r="AY440" s="18" t="s">
        <v>128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8" t="s">
        <v>80</v>
      </c>
      <c r="BK440" s="216">
        <f>ROUND(I440*H440,2)</f>
        <v>0</v>
      </c>
      <c r="BL440" s="18" t="s">
        <v>238</v>
      </c>
      <c r="BM440" s="215" t="s">
        <v>579</v>
      </c>
    </row>
    <row r="441" spans="1:65" s="2" customFormat="1" ht="11.25">
      <c r="A441" s="35"/>
      <c r="B441" s="36"/>
      <c r="C441" s="37"/>
      <c r="D441" s="217" t="s">
        <v>137</v>
      </c>
      <c r="E441" s="37"/>
      <c r="F441" s="218" t="s">
        <v>578</v>
      </c>
      <c r="G441" s="37"/>
      <c r="H441" s="37"/>
      <c r="I441" s="116"/>
      <c r="J441" s="37"/>
      <c r="K441" s="37"/>
      <c r="L441" s="40"/>
      <c r="M441" s="219"/>
      <c r="N441" s="220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137</v>
      </c>
      <c r="AU441" s="18" t="s">
        <v>82</v>
      </c>
    </row>
    <row r="442" spans="1:65" s="2" customFormat="1" ht="21.75" customHeight="1">
      <c r="A442" s="35"/>
      <c r="B442" s="36"/>
      <c r="C442" s="204" t="s">
        <v>580</v>
      </c>
      <c r="D442" s="204" t="s">
        <v>131</v>
      </c>
      <c r="E442" s="205" t="s">
        <v>581</v>
      </c>
      <c r="F442" s="206" t="s">
        <v>582</v>
      </c>
      <c r="G442" s="207" t="s">
        <v>413</v>
      </c>
      <c r="H442" s="274"/>
      <c r="I442" s="209"/>
      <c r="J442" s="210">
        <f>ROUND(I442*H442,2)</f>
        <v>0</v>
      </c>
      <c r="K442" s="206" t="s">
        <v>1</v>
      </c>
      <c r="L442" s="40"/>
      <c r="M442" s="211" t="s">
        <v>1</v>
      </c>
      <c r="N442" s="212" t="s">
        <v>37</v>
      </c>
      <c r="O442" s="72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15" t="s">
        <v>238</v>
      </c>
      <c r="AT442" s="215" t="s">
        <v>131</v>
      </c>
      <c r="AU442" s="215" t="s">
        <v>82</v>
      </c>
      <c r="AY442" s="18" t="s">
        <v>128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8" t="s">
        <v>80</v>
      </c>
      <c r="BK442" s="216">
        <f>ROUND(I442*H442,2)</f>
        <v>0</v>
      </c>
      <c r="BL442" s="18" t="s">
        <v>238</v>
      </c>
      <c r="BM442" s="215" t="s">
        <v>583</v>
      </c>
    </row>
    <row r="443" spans="1:65" s="2" customFormat="1" ht="19.5">
      <c r="A443" s="35"/>
      <c r="B443" s="36"/>
      <c r="C443" s="37"/>
      <c r="D443" s="217" t="s">
        <v>137</v>
      </c>
      <c r="E443" s="37"/>
      <c r="F443" s="218" t="s">
        <v>582</v>
      </c>
      <c r="G443" s="37"/>
      <c r="H443" s="37"/>
      <c r="I443" s="116"/>
      <c r="J443" s="37"/>
      <c r="K443" s="37"/>
      <c r="L443" s="40"/>
      <c r="M443" s="219"/>
      <c r="N443" s="220"/>
      <c r="O443" s="72"/>
      <c r="P443" s="72"/>
      <c r="Q443" s="72"/>
      <c r="R443" s="72"/>
      <c r="S443" s="72"/>
      <c r="T443" s="73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137</v>
      </c>
      <c r="AU443" s="18" t="s">
        <v>82</v>
      </c>
    </row>
    <row r="444" spans="1:65" s="12" customFormat="1" ht="22.9" customHeight="1">
      <c r="B444" s="188"/>
      <c r="C444" s="189"/>
      <c r="D444" s="190" t="s">
        <v>71</v>
      </c>
      <c r="E444" s="202" t="s">
        <v>584</v>
      </c>
      <c r="F444" s="202" t="s">
        <v>585</v>
      </c>
      <c r="G444" s="189"/>
      <c r="H444" s="189"/>
      <c r="I444" s="192"/>
      <c r="J444" s="203">
        <f>BK444</f>
        <v>0</v>
      </c>
      <c r="K444" s="189"/>
      <c r="L444" s="194"/>
      <c r="M444" s="195"/>
      <c r="N444" s="196"/>
      <c r="O444" s="196"/>
      <c r="P444" s="197">
        <f>SUM(P445:P461)</f>
        <v>0</v>
      </c>
      <c r="Q444" s="196"/>
      <c r="R444" s="197">
        <f>SUM(R445:R461)</f>
        <v>2.4610499999999997E-2</v>
      </c>
      <c r="S444" s="196"/>
      <c r="T444" s="198">
        <f>SUM(T445:T461)</f>
        <v>0</v>
      </c>
      <c r="AR444" s="199" t="s">
        <v>82</v>
      </c>
      <c r="AT444" s="200" t="s">
        <v>71</v>
      </c>
      <c r="AU444" s="200" t="s">
        <v>80</v>
      </c>
      <c r="AY444" s="199" t="s">
        <v>128</v>
      </c>
      <c r="BK444" s="201">
        <f>SUM(BK445:BK461)</f>
        <v>0</v>
      </c>
    </row>
    <row r="445" spans="1:65" s="2" customFormat="1" ht="16.5" customHeight="1">
      <c r="A445" s="35"/>
      <c r="B445" s="36"/>
      <c r="C445" s="204" t="s">
        <v>586</v>
      </c>
      <c r="D445" s="204" t="s">
        <v>131</v>
      </c>
      <c r="E445" s="205" t="s">
        <v>587</v>
      </c>
      <c r="F445" s="206" t="s">
        <v>588</v>
      </c>
      <c r="G445" s="207" t="s">
        <v>150</v>
      </c>
      <c r="H445" s="208">
        <v>54.69</v>
      </c>
      <c r="I445" s="209"/>
      <c r="J445" s="210">
        <f>ROUND(I445*H445,2)</f>
        <v>0</v>
      </c>
      <c r="K445" s="206" t="s">
        <v>159</v>
      </c>
      <c r="L445" s="40"/>
      <c r="M445" s="211" t="s">
        <v>1</v>
      </c>
      <c r="N445" s="212" t="s">
        <v>37</v>
      </c>
      <c r="O445" s="72"/>
      <c r="P445" s="213">
        <f>O445*H445</f>
        <v>0</v>
      </c>
      <c r="Q445" s="213">
        <v>0</v>
      </c>
      <c r="R445" s="213">
        <f>Q445*H445</f>
        <v>0</v>
      </c>
      <c r="S445" s="213">
        <v>0</v>
      </c>
      <c r="T445" s="21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5" t="s">
        <v>238</v>
      </c>
      <c r="AT445" s="215" t="s">
        <v>131</v>
      </c>
      <c r="AU445" s="215" t="s">
        <v>82</v>
      </c>
      <c r="AY445" s="18" t="s">
        <v>128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8" t="s">
        <v>80</v>
      </c>
      <c r="BK445" s="216">
        <f>ROUND(I445*H445,2)</f>
        <v>0</v>
      </c>
      <c r="BL445" s="18" t="s">
        <v>238</v>
      </c>
      <c r="BM445" s="215" t="s">
        <v>589</v>
      </c>
    </row>
    <row r="446" spans="1:65" s="2" customFormat="1" ht="19.5">
      <c r="A446" s="35"/>
      <c r="B446" s="36"/>
      <c r="C446" s="37"/>
      <c r="D446" s="217" t="s">
        <v>137</v>
      </c>
      <c r="E446" s="37"/>
      <c r="F446" s="218" t="s">
        <v>590</v>
      </c>
      <c r="G446" s="37"/>
      <c r="H446" s="37"/>
      <c r="I446" s="116"/>
      <c r="J446" s="37"/>
      <c r="K446" s="37"/>
      <c r="L446" s="40"/>
      <c r="M446" s="219"/>
      <c r="N446" s="220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137</v>
      </c>
      <c r="AU446" s="18" t="s">
        <v>82</v>
      </c>
    </row>
    <row r="447" spans="1:65" s="2" customFormat="1" ht="16.5" customHeight="1">
      <c r="A447" s="35"/>
      <c r="B447" s="36"/>
      <c r="C447" s="204" t="s">
        <v>591</v>
      </c>
      <c r="D447" s="204" t="s">
        <v>131</v>
      </c>
      <c r="E447" s="205" t="s">
        <v>592</v>
      </c>
      <c r="F447" s="206" t="s">
        <v>593</v>
      </c>
      <c r="G447" s="207" t="s">
        <v>150</v>
      </c>
      <c r="H447" s="208">
        <v>54.69</v>
      </c>
      <c r="I447" s="209"/>
      <c r="J447" s="210">
        <f>ROUND(I447*H447,2)</f>
        <v>0</v>
      </c>
      <c r="K447" s="206" t="s">
        <v>159</v>
      </c>
      <c r="L447" s="40"/>
      <c r="M447" s="211" t="s">
        <v>1</v>
      </c>
      <c r="N447" s="212" t="s">
        <v>37</v>
      </c>
      <c r="O447" s="72"/>
      <c r="P447" s="213">
        <f>O447*H447</f>
        <v>0</v>
      </c>
      <c r="Q447" s="213">
        <v>6.9999999999999994E-5</v>
      </c>
      <c r="R447" s="213">
        <f>Q447*H447</f>
        <v>3.8282999999999993E-3</v>
      </c>
      <c r="S447" s="213">
        <v>0</v>
      </c>
      <c r="T447" s="21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5" t="s">
        <v>238</v>
      </c>
      <c r="AT447" s="215" t="s">
        <v>131</v>
      </c>
      <c r="AU447" s="215" t="s">
        <v>82</v>
      </c>
      <c r="AY447" s="18" t="s">
        <v>128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8" t="s">
        <v>80</v>
      </c>
      <c r="BK447" s="216">
        <f>ROUND(I447*H447,2)</f>
        <v>0</v>
      </c>
      <c r="BL447" s="18" t="s">
        <v>238</v>
      </c>
      <c r="BM447" s="215" t="s">
        <v>594</v>
      </c>
    </row>
    <row r="448" spans="1:65" s="2" customFormat="1" ht="19.5">
      <c r="A448" s="35"/>
      <c r="B448" s="36"/>
      <c r="C448" s="37"/>
      <c r="D448" s="217" t="s">
        <v>137</v>
      </c>
      <c r="E448" s="37"/>
      <c r="F448" s="218" t="s">
        <v>595</v>
      </c>
      <c r="G448" s="37"/>
      <c r="H448" s="37"/>
      <c r="I448" s="116"/>
      <c r="J448" s="37"/>
      <c r="K448" s="37"/>
      <c r="L448" s="40"/>
      <c r="M448" s="219"/>
      <c r="N448" s="220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137</v>
      </c>
      <c r="AU448" s="18" t="s">
        <v>82</v>
      </c>
    </row>
    <row r="449" spans="1:65" s="2" customFormat="1" ht="21.75" customHeight="1">
      <c r="A449" s="35"/>
      <c r="B449" s="36"/>
      <c r="C449" s="204" t="s">
        <v>596</v>
      </c>
      <c r="D449" s="204" t="s">
        <v>131</v>
      </c>
      <c r="E449" s="205" t="s">
        <v>597</v>
      </c>
      <c r="F449" s="206" t="s">
        <v>598</v>
      </c>
      <c r="G449" s="207" t="s">
        <v>150</v>
      </c>
      <c r="H449" s="208">
        <v>54.69</v>
      </c>
      <c r="I449" s="209"/>
      <c r="J449" s="210">
        <f>ROUND(I449*H449,2)</f>
        <v>0</v>
      </c>
      <c r="K449" s="206" t="s">
        <v>1</v>
      </c>
      <c r="L449" s="40"/>
      <c r="M449" s="211" t="s">
        <v>1</v>
      </c>
      <c r="N449" s="212" t="s">
        <v>37</v>
      </c>
      <c r="O449" s="72"/>
      <c r="P449" s="213">
        <f>O449*H449</f>
        <v>0</v>
      </c>
      <c r="Q449" s="213">
        <v>1.3999999999999999E-4</v>
      </c>
      <c r="R449" s="213">
        <f>Q449*H449</f>
        <v>7.6565999999999987E-3</v>
      </c>
      <c r="S449" s="213">
        <v>0</v>
      </c>
      <c r="T449" s="21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5" t="s">
        <v>238</v>
      </c>
      <c r="AT449" s="215" t="s">
        <v>131</v>
      </c>
      <c r="AU449" s="215" t="s">
        <v>82</v>
      </c>
      <c r="AY449" s="18" t="s">
        <v>128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8" t="s">
        <v>80</v>
      </c>
      <c r="BK449" s="216">
        <f>ROUND(I449*H449,2)</f>
        <v>0</v>
      </c>
      <c r="BL449" s="18" t="s">
        <v>238</v>
      </c>
      <c r="BM449" s="215" t="s">
        <v>599</v>
      </c>
    </row>
    <row r="450" spans="1:65" s="2" customFormat="1" ht="11.25">
      <c r="A450" s="35"/>
      <c r="B450" s="36"/>
      <c r="C450" s="37"/>
      <c r="D450" s="217" t="s">
        <v>137</v>
      </c>
      <c r="E450" s="37"/>
      <c r="F450" s="218" t="s">
        <v>598</v>
      </c>
      <c r="G450" s="37"/>
      <c r="H450" s="37"/>
      <c r="I450" s="116"/>
      <c r="J450" s="37"/>
      <c r="K450" s="37"/>
      <c r="L450" s="40"/>
      <c r="M450" s="219"/>
      <c r="N450" s="220"/>
      <c r="O450" s="72"/>
      <c r="P450" s="72"/>
      <c r="Q450" s="72"/>
      <c r="R450" s="72"/>
      <c r="S450" s="72"/>
      <c r="T450" s="73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137</v>
      </c>
      <c r="AU450" s="18" t="s">
        <v>82</v>
      </c>
    </row>
    <row r="451" spans="1:65" s="15" customFormat="1" ht="11.25">
      <c r="B451" s="243"/>
      <c r="C451" s="244"/>
      <c r="D451" s="217" t="s">
        <v>138</v>
      </c>
      <c r="E451" s="245" t="s">
        <v>1</v>
      </c>
      <c r="F451" s="246" t="s">
        <v>600</v>
      </c>
      <c r="G451" s="244"/>
      <c r="H451" s="245" t="s">
        <v>1</v>
      </c>
      <c r="I451" s="247"/>
      <c r="J451" s="244"/>
      <c r="K451" s="244"/>
      <c r="L451" s="248"/>
      <c r="M451" s="249"/>
      <c r="N451" s="250"/>
      <c r="O451" s="250"/>
      <c r="P451" s="250"/>
      <c r="Q451" s="250"/>
      <c r="R451" s="250"/>
      <c r="S451" s="250"/>
      <c r="T451" s="251"/>
      <c r="AT451" s="252" t="s">
        <v>138</v>
      </c>
      <c r="AU451" s="252" t="s">
        <v>82</v>
      </c>
      <c r="AV451" s="15" t="s">
        <v>80</v>
      </c>
      <c r="AW451" s="15" t="s">
        <v>29</v>
      </c>
      <c r="AX451" s="15" t="s">
        <v>72</v>
      </c>
      <c r="AY451" s="252" t="s">
        <v>128</v>
      </c>
    </row>
    <row r="452" spans="1:65" s="13" customFormat="1" ht="11.25">
      <c r="B452" s="221"/>
      <c r="C452" s="222"/>
      <c r="D452" s="217" t="s">
        <v>138</v>
      </c>
      <c r="E452" s="223" t="s">
        <v>1</v>
      </c>
      <c r="F452" s="224" t="s">
        <v>601</v>
      </c>
      <c r="G452" s="222"/>
      <c r="H452" s="225">
        <v>39.69</v>
      </c>
      <c r="I452" s="226"/>
      <c r="J452" s="222"/>
      <c r="K452" s="222"/>
      <c r="L452" s="227"/>
      <c r="M452" s="228"/>
      <c r="N452" s="229"/>
      <c r="O452" s="229"/>
      <c r="P452" s="229"/>
      <c r="Q452" s="229"/>
      <c r="R452" s="229"/>
      <c r="S452" s="229"/>
      <c r="T452" s="230"/>
      <c r="AT452" s="231" t="s">
        <v>138</v>
      </c>
      <c r="AU452" s="231" t="s">
        <v>82</v>
      </c>
      <c r="AV452" s="13" t="s">
        <v>82</v>
      </c>
      <c r="AW452" s="13" t="s">
        <v>29</v>
      </c>
      <c r="AX452" s="13" t="s">
        <v>72</v>
      </c>
      <c r="AY452" s="231" t="s">
        <v>128</v>
      </c>
    </row>
    <row r="453" spans="1:65" s="15" customFormat="1" ht="11.25">
      <c r="B453" s="243"/>
      <c r="C453" s="244"/>
      <c r="D453" s="217" t="s">
        <v>138</v>
      </c>
      <c r="E453" s="245" t="s">
        <v>1</v>
      </c>
      <c r="F453" s="246" t="s">
        <v>602</v>
      </c>
      <c r="G453" s="244"/>
      <c r="H453" s="245" t="s">
        <v>1</v>
      </c>
      <c r="I453" s="247"/>
      <c r="J453" s="244"/>
      <c r="K453" s="244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138</v>
      </c>
      <c r="AU453" s="252" t="s">
        <v>82</v>
      </c>
      <c r="AV453" s="15" t="s">
        <v>80</v>
      </c>
      <c r="AW453" s="15" t="s">
        <v>29</v>
      </c>
      <c r="AX453" s="15" t="s">
        <v>72</v>
      </c>
      <c r="AY453" s="252" t="s">
        <v>128</v>
      </c>
    </row>
    <row r="454" spans="1:65" s="13" customFormat="1" ht="11.25">
      <c r="B454" s="221"/>
      <c r="C454" s="222"/>
      <c r="D454" s="217" t="s">
        <v>138</v>
      </c>
      <c r="E454" s="223" t="s">
        <v>1</v>
      </c>
      <c r="F454" s="224" t="s">
        <v>156</v>
      </c>
      <c r="G454" s="222"/>
      <c r="H454" s="225">
        <v>5</v>
      </c>
      <c r="I454" s="226"/>
      <c r="J454" s="222"/>
      <c r="K454" s="222"/>
      <c r="L454" s="227"/>
      <c r="M454" s="228"/>
      <c r="N454" s="229"/>
      <c r="O454" s="229"/>
      <c r="P454" s="229"/>
      <c r="Q454" s="229"/>
      <c r="R454" s="229"/>
      <c r="S454" s="229"/>
      <c r="T454" s="230"/>
      <c r="AT454" s="231" t="s">
        <v>138</v>
      </c>
      <c r="AU454" s="231" t="s">
        <v>82</v>
      </c>
      <c r="AV454" s="13" t="s">
        <v>82</v>
      </c>
      <c r="AW454" s="13" t="s">
        <v>29</v>
      </c>
      <c r="AX454" s="13" t="s">
        <v>72</v>
      </c>
      <c r="AY454" s="231" t="s">
        <v>128</v>
      </c>
    </row>
    <row r="455" spans="1:65" s="15" customFormat="1" ht="11.25">
      <c r="B455" s="243"/>
      <c r="C455" s="244"/>
      <c r="D455" s="217" t="s">
        <v>138</v>
      </c>
      <c r="E455" s="245" t="s">
        <v>1</v>
      </c>
      <c r="F455" s="246" t="s">
        <v>603</v>
      </c>
      <c r="G455" s="244"/>
      <c r="H455" s="245" t="s">
        <v>1</v>
      </c>
      <c r="I455" s="247"/>
      <c r="J455" s="244"/>
      <c r="K455" s="244"/>
      <c r="L455" s="248"/>
      <c r="M455" s="249"/>
      <c r="N455" s="250"/>
      <c r="O455" s="250"/>
      <c r="P455" s="250"/>
      <c r="Q455" s="250"/>
      <c r="R455" s="250"/>
      <c r="S455" s="250"/>
      <c r="T455" s="251"/>
      <c r="AT455" s="252" t="s">
        <v>138</v>
      </c>
      <c r="AU455" s="252" t="s">
        <v>82</v>
      </c>
      <c r="AV455" s="15" t="s">
        <v>80</v>
      </c>
      <c r="AW455" s="15" t="s">
        <v>29</v>
      </c>
      <c r="AX455" s="15" t="s">
        <v>72</v>
      </c>
      <c r="AY455" s="252" t="s">
        <v>128</v>
      </c>
    </row>
    <row r="456" spans="1:65" s="13" customFormat="1" ht="11.25">
      <c r="B456" s="221"/>
      <c r="C456" s="222"/>
      <c r="D456" s="217" t="s">
        <v>138</v>
      </c>
      <c r="E456" s="223" t="s">
        <v>1</v>
      </c>
      <c r="F456" s="224" t="s">
        <v>201</v>
      </c>
      <c r="G456" s="222"/>
      <c r="H456" s="225">
        <v>10</v>
      </c>
      <c r="I456" s="226"/>
      <c r="J456" s="222"/>
      <c r="K456" s="222"/>
      <c r="L456" s="227"/>
      <c r="M456" s="228"/>
      <c r="N456" s="229"/>
      <c r="O456" s="229"/>
      <c r="P456" s="229"/>
      <c r="Q456" s="229"/>
      <c r="R456" s="229"/>
      <c r="S456" s="229"/>
      <c r="T456" s="230"/>
      <c r="AT456" s="231" t="s">
        <v>138</v>
      </c>
      <c r="AU456" s="231" t="s">
        <v>82</v>
      </c>
      <c r="AV456" s="13" t="s">
        <v>82</v>
      </c>
      <c r="AW456" s="13" t="s">
        <v>29</v>
      </c>
      <c r="AX456" s="13" t="s">
        <v>72</v>
      </c>
      <c r="AY456" s="231" t="s">
        <v>128</v>
      </c>
    </row>
    <row r="457" spans="1:65" s="14" customFormat="1" ht="11.25">
      <c r="B457" s="232"/>
      <c r="C457" s="233"/>
      <c r="D457" s="217" t="s">
        <v>138</v>
      </c>
      <c r="E457" s="234" t="s">
        <v>1</v>
      </c>
      <c r="F457" s="235" t="s">
        <v>142</v>
      </c>
      <c r="G457" s="233"/>
      <c r="H457" s="236">
        <v>54.69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138</v>
      </c>
      <c r="AU457" s="242" t="s">
        <v>82</v>
      </c>
      <c r="AV457" s="14" t="s">
        <v>135</v>
      </c>
      <c r="AW457" s="14" t="s">
        <v>29</v>
      </c>
      <c r="AX457" s="14" t="s">
        <v>80</v>
      </c>
      <c r="AY457" s="242" t="s">
        <v>128</v>
      </c>
    </row>
    <row r="458" spans="1:65" s="2" customFormat="1" ht="21.75" customHeight="1">
      <c r="A458" s="35"/>
      <c r="B458" s="36"/>
      <c r="C458" s="204" t="s">
        <v>604</v>
      </c>
      <c r="D458" s="204" t="s">
        <v>131</v>
      </c>
      <c r="E458" s="205" t="s">
        <v>605</v>
      </c>
      <c r="F458" s="206" t="s">
        <v>606</v>
      </c>
      <c r="G458" s="207" t="s">
        <v>150</v>
      </c>
      <c r="H458" s="208">
        <v>54.69</v>
      </c>
      <c r="I458" s="209"/>
      <c r="J458" s="210">
        <f>ROUND(I458*H458,2)</f>
        <v>0</v>
      </c>
      <c r="K458" s="206" t="s">
        <v>1</v>
      </c>
      <c r="L458" s="40"/>
      <c r="M458" s="211" t="s">
        <v>1</v>
      </c>
      <c r="N458" s="212" t="s">
        <v>37</v>
      </c>
      <c r="O458" s="72"/>
      <c r="P458" s="213">
        <f>O458*H458</f>
        <v>0</v>
      </c>
      <c r="Q458" s="213">
        <v>1.2E-4</v>
      </c>
      <c r="R458" s="213">
        <f>Q458*H458</f>
        <v>6.5627999999999997E-3</v>
      </c>
      <c r="S458" s="213">
        <v>0</v>
      </c>
      <c r="T458" s="21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15" t="s">
        <v>238</v>
      </c>
      <c r="AT458" s="215" t="s">
        <v>131</v>
      </c>
      <c r="AU458" s="215" t="s">
        <v>82</v>
      </c>
      <c r="AY458" s="18" t="s">
        <v>128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8" t="s">
        <v>80</v>
      </c>
      <c r="BK458" s="216">
        <f>ROUND(I458*H458,2)</f>
        <v>0</v>
      </c>
      <c r="BL458" s="18" t="s">
        <v>238</v>
      </c>
      <c r="BM458" s="215" t="s">
        <v>607</v>
      </c>
    </row>
    <row r="459" spans="1:65" s="2" customFormat="1" ht="19.5">
      <c r="A459" s="35"/>
      <c r="B459" s="36"/>
      <c r="C459" s="37"/>
      <c r="D459" s="217" t="s">
        <v>137</v>
      </c>
      <c r="E459" s="37"/>
      <c r="F459" s="218" t="s">
        <v>606</v>
      </c>
      <c r="G459" s="37"/>
      <c r="H459" s="37"/>
      <c r="I459" s="116"/>
      <c r="J459" s="37"/>
      <c r="K459" s="37"/>
      <c r="L459" s="40"/>
      <c r="M459" s="219"/>
      <c r="N459" s="220"/>
      <c r="O459" s="72"/>
      <c r="P459" s="72"/>
      <c r="Q459" s="72"/>
      <c r="R459" s="72"/>
      <c r="S459" s="72"/>
      <c r="T459" s="73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137</v>
      </c>
      <c r="AU459" s="18" t="s">
        <v>82</v>
      </c>
    </row>
    <row r="460" spans="1:65" s="2" customFormat="1" ht="21.75" customHeight="1">
      <c r="A460" s="35"/>
      <c r="B460" s="36"/>
      <c r="C460" s="204" t="s">
        <v>608</v>
      </c>
      <c r="D460" s="204" t="s">
        <v>131</v>
      </c>
      <c r="E460" s="205" t="s">
        <v>609</v>
      </c>
      <c r="F460" s="206" t="s">
        <v>610</v>
      </c>
      <c r="G460" s="207" t="s">
        <v>150</v>
      </c>
      <c r="H460" s="208">
        <v>54.69</v>
      </c>
      <c r="I460" s="209"/>
      <c r="J460" s="210">
        <f>ROUND(I460*H460,2)</f>
        <v>0</v>
      </c>
      <c r="K460" s="206" t="s">
        <v>1</v>
      </c>
      <c r="L460" s="40"/>
      <c r="M460" s="211" t="s">
        <v>1</v>
      </c>
      <c r="N460" s="212" t="s">
        <v>37</v>
      </c>
      <c r="O460" s="72"/>
      <c r="P460" s="213">
        <f>O460*H460</f>
        <v>0</v>
      </c>
      <c r="Q460" s="213">
        <v>1.2E-4</v>
      </c>
      <c r="R460" s="213">
        <f>Q460*H460</f>
        <v>6.5627999999999997E-3</v>
      </c>
      <c r="S460" s="213">
        <v>0</v>
      </c>
      <c r="T460" s="21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15" t="s">
        <v>238</v>
      </c>
      <c r="AT460" s="215" t="s">
        <v>131</v>
      </c>
      <c r="AU460" s="215" t="s">
        <v>82</v>
      </c>
      <c r="AY460" s="18" t="s">
        <v>128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8" t="s">
        <v>80</v>
      </c>
      <c r="BK460" s="216">
        <f>ROUND(I460*H460,2)</f>
        <v>0</v>
      </c>
      <c r="BL460" s="18" t="s">
        <v>238</v>
      </c>
      <c r="BM460" s="215" t="s">
        <v>611</v>
      </c>
    </row>
    <row r="461" spans="1:65" s="2" customFormat="1" ht="19.5">
      <c r="A461" s="35"/>
      <c r="B461" s="36"/>
      <c r="C461" s="37"/>
      <c r="D461" s="217" t="s">
        <v>137</v>
      </c>
      <c r="E461" s="37"/>
      <c r="F461" s="218" t="s">
        <v>610</v>
      </c>
      <c r="G461" s="37"/>
      <c r="H461" s="37"/>
      <c r="I461" s="116"/>
      <c r="J461" s="37"/>
      <c r="K461" s="37"/>
      <c r="L461" s="40"/>
      <c r="M461" s="219"/>
      <c r="N461" s="220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137</v>
      </c>
      <c r="AU461" s="18" t="s">
        <v>82</v>
      </c>
    </row>
    <row r="462" spans="1:65" s="12" customFormat="1" ht="25.9" customHeight="1">
      <c r="B462" s="188"/>
      <c r="C462" s="189"/>
      <c r="D462" s="190" t="s">
        <v>71</v>
      </c>
      <c r="E462" s="191" t="s">
        <v>202</v>
      </c>
      <c r="F462" s="191" t="s">
        <v>612</v>
      </c>
      <c r="G462" s="189"/>
      <c r="H462" s="189"/>
      <c r="I462" s="192"/>
      <c r="J462" s="193">
        <f>BK462</f>
        <v>0</v>
      </c>
      <c r="K462" s="189"/>
      <c r="L462" s="194"/>
      <c r="M462" s="195"/>
      <c r="N462" s="196"/>
      <c r="O462" s="196"/>
      <c r="P462" s="197">
        <f>P463</f>
        <v>0</v>
      </c>
      <c r="Q462" s="196"/>
      <c r="R462" s="197">
        <f>R463</f>
        <v>0</v>
      </c>
      <c r="S462" s="196"/>
      <c r="T462" s="198">
        <f>T463</f>
        <v>0</v>
      </c>
      <c r="AR462" s="199" t="s">
        <v>129</v>
      </c>
      <c r="AT462" s="200" t="s">
        <v>71</v>
      </c>
      <c r="AU462" s="200" t="s">
        <v>72</v>
      </c>
      <c r="AY462" s="199" t="s">
        <v>128</v>
      </c>
      <c r="BK462" s="201">
        <f>BK463</f>
        <v>0</v>
      </c>
    </row>
    <row r="463" spans="1:65" s="12" customFormat="1" ht="22.9" customHeight="1">
      <c r="B463" s="188"/>
      <c r="C463" s="189"/>
      <c r="D463" s="190" t="s">
        <v>71</v>
      </c>
      <c r="E463" s="202" t="s">
        <v>613</v>
      </c>
      <c r="F463" s="202" t="s">
        <v>614</v>
      </c>
      <c r="G463" s="189"/>
      <c r="H463" s="189"/>
      <c r="I463" s="192"/>
      <c r="J463" s="203">
        <f>BK463</f>
        <v>0</v>
      </c>
      <c r="K463" s="189"/>
      <c r="L463" s="194"/>
      <c r="M463" s="195"/>
      <c r="N463" s="196"/>
      <c r="O463" s="196"/>
      <c r="P463" s="197">
        <f>SUM(P464:P465)</f>
        <v>0</v>
      </c>
      <c r="Q463" s="196"/>
      <c r="R463" s="197">
        <f>SUM(R464:R465)</f>
        <v>0</v>
      </c>
      <c r="S463" s="196"/>
      <c r="T463" s="198">
        <f>SUM(T464:T465)</f>
        <v>0</v>
      </c>
      <c r="AR463" s="199" t="s">
        <v>129</v>
      </c>
      <c r="AT463" s="200" t="s">
        <v>71</v>
      </c>
      <c r="AU463" s="200" t="s">
        <v>80</v>
      </c>
      <c r="AY463" s="199" t="s">
        <v>128</v>
      </c>
      <c r="BK463" s="201">
        <f>SUM(BK464:BK465)</f>
        <v>0</v>
      </c>
    </row>
    <row r="464" spans="1:65" s="2" customFormat="1" ht="16.5" customHeight="1">
      <c r="A464" s="35"/>
      <c r="B464" s="36"/>
      <c r="C464" s="204" t="s">
        <v>615</v>
      </c>
      <c r="D464" s="204" t="s">
        <v>131</v>
      </c>
      <c r="E464" s="205" t="s">
        <v>616</v>
      </c>
      <c r="F464" s="206" t="s">
        <v>617</v>
      </c>
      <c r="G464" s="207" t="s">
        <v>287</v>
      </c>
      <c r="H464" s="208">
        <v>8</v>
      </c>
      <c r="I464" s="209"/>
      <c r="J464" s="210">
        <f>ROUND(I464*H464,2)</f>
        <v>0</v>
      </c>
      <c r="K464" s="206" t="s">
        <v>1</v>
      </c>
      <c r="L464" s="40"/>
      <c r="M464" s="211" t="s">
        <v>1</v>
      </c>
      <c r="N464" s="212" t="s">
        <v>37</v>
      </c>
      <c r="O464" s="72"/>
      <c r="P464" s="213">
        <f>O464*H464</f>
        <v>0</v>
      </c>
      <c r="Q464" s="213">
        <v>0</v>
      </c>
      <c r="R464" s="213">
        <f>Q464*H464</f>
        <v>0</v>
      </c>
      <c r="S464" s="213">
        <v>0</v>
      </c>
      <c r="T464" s="21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15" t="s">
        <v>591</v>
      </c>
      <c r="AT464" s="215" t="s">
        <v>131</v>
      </c>
      <c r="AU464" s="215" t="s">
        <v>82</v>
      </c>
      <c r="AY464" s="18" t="s">
        <v>128</v>
      </c>
      <c r="BE464" s="216">
        <f>IF(N464="základní",J464,0)</f>
        <v>0</v>
      </c>
      <c r="BF464" s="216">
        <f>IF(N464="snížená",J464,0)</f>
        <v>0</v>
      </c>
      <c r="BG464" s="216">
        <f>IF(N464="zákl. přenesená",J464,0)</f>
        <v>0</v>
      </c>
      <c r="BH464" s="216">
        <f>IF(N464="sníž. přenesená",J464,0)</f>
        <v>0</v>
      </c>
      <c r="BI464" s="216">
        <f>IF(N464="nulová",J464,0)</f>
        <v>0</v>
      </c>
      <c r="BJ464" s="18" t="s">
        <v>80</v>
      </c>
      <c r="BK464" s="216">
        <f>ROUND(I464*H464,2)</f>
        <v>0</v>
      </c>
      <c r="BL464" s="18" t="s">
        <v>591</v>
      </c>
      <c r="BM464" s="215" t="s">
        <v>618</v>
      </c>
    </row>
    <row r="465" spans="1:65" s="2" customFormat="1" ht="11.25">
      <c r="A465" s="35"/>
      <c r="B465" s="36"/>
      <c r="C465" s="37"/>
      <c r="D465" s="217" t="s">
        <v>137</v>
      </c>
      <c r="E465" s="37"/>
      <c r="F465" s="218" t="s">
        <v>617</v>
      </c>
      <c r="G465" s="37"/>
      <c r="H465" s="37"/>
      <c r="I465" s="116"/>
      <c r="J465" s="37"/>
      <c r="K465" s="37"/>
      <c r="L465" s="40"/>
      <c r="M465" s="219"/>
      <c r="N465" s="220"/>
      <c r="O465" s="72"/>
      <c r="P465" s="72"/>
      <c r="Q465" s="72"/>
      <c r="R465" s="72"/>
      <c r="S465" s="72"/>
      <c r="T465" s="73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137</v>
      </c>
      <c r="AU465" s="18" t="s">
        <v>82</v>
      </c>
    </row>
    <row r="466" spans="1:65" s="12" customFormat="1" ht="25.9" customHeight="1">
      <c r="B466" s="188"/>
      <c r="C466" s="189"/>
      <c r="D466" s="190" t="s">
        <v>71</v>
      </c>
      <c r="E466" s="191" t="s">
        <v>619</v>
      </c>
      <c r="F466" s="191" t="s">
        <v>620</v>
      </c>
      <c r="G466" s="189"/>
      <c r="H466" s="189"/>
      <c r="I466" s="192"/>
      <c r="J466" s="193">
        <f>BK466</f>
        <v>0</v>
      </c>
      <c r="K466" s="189"/>
      <c r="L466" s="194"/>
      <c r="M466" s="195"/>
      <c r="N466" s="196"/>
      <c r="O466" s="196"/>
      <c r="P466" s="197">
        <f>SUM(P467:P468)</f>
        <v>0</v>
      </c>
      <c r="Q466" s="196"/>
      <c r="R466" s="197">
        <f>SUM(R467:R468)</f>
        <v>0</v>
      </c>
      <c r="S466" s="196"/>
      <c r="T466" s="198">
        <f>SUM(T467:T468)</f>
        <v>0</v>
      </c>
      <c r="AR466" s="199" t="s">
        <v>135</v>
      </c>
      <c r="AT466" s="200" t="s">
        <v>71</v>
      </c>
      <c r="AU466" s="200" t="s">
        <v>72</v>
      </c>
      <c r="AY466" s="199" t="s">
        <v>128</v>
      </c>
      <c r="BK466" s="201">
        <f>SUM(BK467:BK468)</f>
        <v>0</v>
      </c>
    </row>
    <row r="467" spans="1:65" s="2" customFormat="1" ht="16.5" customHeight="1">
      <c r="A467" s="35"/>
      <c r="B467" s="36"/>
      <c r="C467" s="204" t="s">
        <v>621</v>
      </c>
      <c r="D467" s="204" t="s">
        <v>131</v>
      </c>
      <c r="E467" s="205" t="s">
        <v>622</v>
      </c>
      <c r="F467" s="206" t="s">
        <v>623</v>
      </c>
      <c r="G467" s="207" t="s">
        <v>624</v>
      </c>
      <c r="H467" s="208">
        <v>15</v>
      </c>
      <c r="I467" s="209"/>
      <c r="J467" s="210">
        <f>ROUND(I467*H467,2)</f>
        <v>0</v>
      </c>
      <c r="K467" s="206" t="s">
        <v>159</v>
      </c>
      <c r="L467" s="40"/>
      <c r="M467" s="211" t="s">
        <v>1</v>
      </c>
      <c r="N467" s="212" t="s">
        <v>37</v>
      </c>
      <c r="O467" s="72"/>
      <c r="P467" s="213">
        <f>O467*H467</f>
        <v>0</v>
      </c>
      <c r="Q467" s="213">
        <v>0</v>
      </c>
      <c r="R467" s="213">
        <f>Q467*H467</f>
        <v>0</v>
      </c>
      <c r="S467" s="213">
        <v>0</v>
      </c>
      <c r="T467" s="21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15" t="s">
        <v>625</v>
      </c>
      <c r="AT467" s="215" t="s">
        <v>131</v>
      </c>
      <c r="AU467" s="215" t="s">
        <v>80</v>
      </c>
      <c r="AY467" s="18" t="s">
        <v>128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18" t="s">
        <v>80</v>
      </c>
      <c r="BK467" s="216">
        <f>ROUND(I467*H467,2)</f>
        <v>0</v>
      </c>
      <c r="BL467" s="18" t="s">
        <v>625</v>
      </c>
      <c r="BM467" s="215" t="s">
        <v>626</v>
      </c>
    </row>
    <row r="468" spans="1:65" s="2" customFormat="1" ht="19.5">
      <c r="A468" s="35"/>
      <c r="B468" s="36"/>
      <c r="C468" s="37"/>
      <c r="D468" s="217" t="s">
        <v>137</v>
      </c>
      <c r="E468" s="37"/>
      <c r="F468" s="218" t="s">
        <v>627</v>
      </c>
      <c r="G468" s="37"/>
      <c r="H468" s="37"/>
      <c r="I468" s="116"/>
      <c r="J468" s="37"/>
      <c r="K468" s="37"/>
      <c r="L468" s="40"/>
      <c r="M468" s="275"/>
      <c r="N468" s="276"/>
      <c r="O468" s="277"/>
      <c r="P468" s="277"/>
      <c r="Q468" s="277"/>
      <c r="R468" s="277"/>
      <c r="S468" s="277"/>
      <c r="T468" s="278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137</v>
      </c>
      <c r="AU468" s="18" t="s">
        <v>80</v>
      </c>
    </row>
    <row r="469" spans="1:65" s="2" customFormat="1" ht="6.95" customHeight="1">
      <c r="A469" s="35"/>
      <c r="B469" s="55"/>
      <c r="C469" s="56"/>
      <c r="D469" s="56"/>
      <c r="E469" s="56"/>
      <c r="F469" s="56"/>
      <c r="G469" s="56"/>
      <c r="H469" s="56"/>
      <c r="I469" s="153"/>
      <c r="J469" s="56"/>
      <c r="K469" s="56"/>
      <c r="L469" s="40"/>
      <c r="M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</row>
  </sheetData>
  <sheetProtection algorithmName="SHA-512" hashValue="+dpNfOa/LLtEAOqbSgrqUfNeb7dzAEehvGgKiddS4DFgFurEGevwbnAu5xf57wGeAuz2+QeZWRks7Eic0bGadQ==" saltValue="YcKUMg8pKOs/SHClrlNOtT4EBmHtW2k24ww2AiYJyxqK/2yqK+rcmPdszPe/njWwNC0lPklsueeKBQLCq+VYhA==" spinCount="100000" sheet="1" objects="1" scenarios="1" formatColumns="0" formatRows="0" autoFilter="0"/>
  <autoFilter ref="C134:K468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82</v>
      </c>
    </row>
    <row r="4" spans="1:46" s="1" customFormat="1" ht="24.95" customHeight="1">
      <c r="B4" s="21"/>
      <c r="D4" s="113" t="s">
        <v>86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0" t="str">
        <f>'Rekapitulace stavby'!K6</f>
        <v>Zateplení spádovištního stavědla žst. Olomouc hl.n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87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628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23</v>
      </c>
      <c r="E14" s="35"/>
      <c r="F14" s="35"/>
      <c r="G14" s="35"/>
      <c r="H14" s="35"/>
      <c r="I14" s="118" t="s">
        <v>24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21</v>
      </c>
      <c r="F15" s="35"/>
      <c r="G15" s="35"/>
      <c r="H15" s="35"/>
      <c r="I15" s="118" t="s">
        <v>25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26</v>
      </c>
      <c r="E17" s="35"/>
      <c r="F17" s="35"/>
      <c r="G17" s="35"/>
      <c r="H17" s="35"/>
      <c r="I17" s="118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28</v>
      </c>
      <c r="E20" s="35"/>
      <c r="F20" s="35"/>
      <c r="G20" s="35"/>
      <c r="H20" s="35"/>
      <c r="I20" s="118" t="s">
        <v>24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21</v>
      </c>
      <c r="F21" s="35"/>
      <c r="G21" s="35"/>
      <c r="H21" s="35"/>
      <c r="I21" s="118" t="s">
        <v>25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30</v>
      </c>
      <c r="E23" s="35"/>
      <c r="F23" s="35"/>
      <c r="G23" s="35"/>
      <c r="H23" s="35"/>
      <c r="I23" s="118" t="s">
        <v>24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21</v>
      </c>
      <c r="F24" s="35"/>
      <c r="G24" s="35"/>
      <c r="H24" s="35"/>
      <c r="I24" s="118" t="s">
        <v>25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31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32</v>
      </c>
      <c r="E30" s="35"/>
      <c r="F30" s="35"/>
      <c r="G30" s="35"/>
      <c r="H30" s="35"/>
      <c r="I30" s="116"/>
      <c r="J30" s="127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34</v>
      </c>
      <c r="G32" s="35"/>
      <c r="H32" s="35"/>
      <c r="I32" s="129" t="s">
        <v>33</v>
      </c>
      <c r="J32" s="128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36</v>
      </c>
      <c r="E33" s="115" t="s">
        <v>37</v>
      </c>
      <c r="F33" s="131">
        <f>ROUND((SUM(BE121:BE138)),  2)</f>
        <v>0</v>
      </c>
      <c r="G33" s="35"/>
      <c r="H33" s="35"/>
      <c r="I33" s="132">
        <v>0.21</v>
      </c>
      <c r="J33" s="131">
        <f>ROUND(((SUM(BE121:BE138))*I33),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38</v>
      </c>
      <c r="F34" s="131">
        <f>ROUND((SUM(BF121:BF138)),  2)</f>
        <v>0</v>
      </c>
      <c r="G34" s="35"/>
      <c r="H34" s="35"/>
      <c r="I34" s="132">
        <v>0.15</v>
      </c>
      <c r="J34" s="131">
        <f>ROUND(((SUM(BF121:BF138))*I34),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39</v>
      </c>
      <c r="F35" s="131">
        <f>ROUND((SUM(BG121:BG138)),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40</v>
      </c>
      <c r="F36" s="131">
        <f>ROUND((SUM(BH121:BH138)),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ROUND((SUM(BI121:BI138)),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42</v>
      </c>
      <c r="E39" s="135"/>
      <c r="F39" s="135"/>
      <c r="G39" s="136" t="s">
        <v>43</v>
      </c>
      <c r="H39" s="137" t="s">
        <v>44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45</v>
      </c>
      <c r="E50" s="142"/>
      <c r="F50" s="142"/>
      <c r="G50" s="141" t="s">
        <v>46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47</v>
      </c>
      <c r="E61" s="145"/>
      <c r="F61" s="146" t="s">
        <v>48</v>
      </c>
      <c r="G61" s="144" t="s">
        <v>47</v>
      </c>
      <c r="H61" s="145"/>
      <c r="I61" s="147"/>
      <c r="J61" s="148" t="s">
        <v>48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49</v>
      </c>
      <c r="E65" s="149"/>
      <c r="F65" s="149"/>
      <c r="G65" s="141" t="s">
        <v>50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47</v>
      </c>
      <c r="E76" s="145"/>
      <c r="F76" s="146" t="s">
        <v>48</v>
      </c>
      <c r="G76" s="144" t="s">
        <v>47</v>
      </c>
      <c r="H76" s="145"/>
      <c r="I76" s="147"/>
      <c r="J76" s="148" t="s">
        <v>48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Zateplení spádovištního stavědla žst. Olomouc hl.n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8" t="str">
        <f>E9</f>
        <v>SO 02 - VRN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118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118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90</v>
      </c>
      <c r="D94" s="158"/>
      <c r="E94" s="158"/>
      <c r="F94" s="158"/>
      <c r="G94" s="158"/>
      <c r="H94" s="158"/>
      <c r="I94" s="159"/>
      <c r="J94" s="160" t="s">
        <v>91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92</v>
      </c>
      <c r="D96" s="37"/>
      <c r="E96" s="37"/>
      <c r="F96" s="37"/>
      <c r="G96" s="37"/>
      <c r="H96" s="37"/>
      <c r="I96" s="116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1:31" s="9" customFormat="1" ht="24.95" customHeight="1">
      <c r="B97" s="162"/>
      <c r="C97" s="163"/>
      <c r="D97" s="164" t="s">
        <v>629</v>
      </c>
      <c r="E97" s="165"/>
      <c r="F97" s="165"/>
      <c r="G97" s="165"/>
      <c r="H97" s="165"/>
      <c r="I97" s="166"/>
      <c r="J97" s="167">
        <f>J122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630</v>
      </c>
      <c r="E98" s="172"/>
      <c r="F98" s="172"/>
      <c r="G98" s="172"/>
      <c r="H98" s="172"/>
      <c r="I98" s="173"/>
      <c r="J98" s="174">
        <f>J123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631</v>
      </c>
      <c r="E99" s="172"/>
      <c r="F99" s="172"/>
      <c r="G99" s="172"/>
      <c r="H99" s="172"/>
      <c r="I99" s="173"/>
      <c r="J99" s="174">
        <f>J126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632</v>
      </c>
      <c r="E100" s="172"/>
      <c r="F100" s="172"/>
      <c r="G100" s="172"/>
      <c r="H100" s="172"/>
      <c r="I100" s="173"/>
      <c r="J100" s="174">
        <f>J131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633</v>
      </c>
      <c r="E101" s="172"/>
      <c r="F101" s="172"/>
      <c r="G101" s="172"/>
      <c r="H101" s="172"/>
      <c r="I101" s="173"/>
      <c r="J101" s="174">
        <f>J136</f>
        <v>0</v>
      </c>
      <c r="K101" s="170"/>
      <c r="L101" s="175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116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153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56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113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7" t="str">
        <f>E7</f>
        <v>Zateplení spádovištního stavědla žst. Olomouc hl.n</v>
      </c>
      <c r="F111" s="328"/>
      <c r="G111" s="328"/>
      <c r="H111" s="328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87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98" t="str">
        <f>E9</f>
        <v>SO 02 - VRN</v>
      </c>
      <c r="F113" s="329"/>
      <c r="G113" s="329"/>
      <c r="H113" s="329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118" t="s">
        <v>22</v>
      </c>
      <c r="J115" s="67">
        <f>IF(J12="","",J12)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23</v>
      </c>
      <c r="D117" s="37"/>
      <c r="E117" s="37"/>
      <c r="F117" s="28" t="str">
        <f>E15</f>
        <v xml:space="preserve"> </v>
      </c>
      <c r="G117" s="37"/>
      <c r="H117" s="37"/>
      <c r="I117" s="118" t="s">
        <v>28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26</v>
      </c>
      <c r="D118" s="37"/>
      <c r="E118" s="37"/>
      <c r="F118" s="28" t="str">
        <f>IF(E18="","",E18)</f>
        <v>Vyplň údaj</v>
      </c>
      <c r="G118" s="37"/>
      <c r="H118" s="37"/>
      <c r="I118" s="118" t="s">
        <v>30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76"/>
      <c r="B120" s="177"/>
      <c r="C120" s="178" t="s">
        <v>114</v>
      </c>
      <c r="D120" s="179" t="s">
        <v>57</v>
      </c>
      <c r="E120" s="179" t="s">
        <v>53</v>
      </c>
      <c r="F120" s="179" t="s">
        <v>54</v>
      </c>
      <c r="G120" s="179" t="s">
        <v>115</v>
      </c>
      <c r="H120" s="179" t="s">
        <v>116</v>
      </c>
      <c r="I120" s="180" t="s">
        <v>117</v>
      </c>
      <c r="J120" s="179" t="s">
        <v>91</v>
      </c>
      <c r="K120" s="181" t="s">
        <v>118</v>
      </c>
      <c r="L120" s="182"/>
      <c r="M120" s="76" t="s">
        <v>1</v>
      </c>
      <c r="N120" s="77" t="s">
        <v>36</v>
      </c>
      <c r="O120" s="77" t="s">
        <v>119</v>
      </c>
      <c r="P120" s="77" t="s">
        <v>120</v>
      </c>
      <c r="Q120" s="77" t="s">
        <v>121</v>
      </c>
      <c r="R120" s="77" t="s">
        <v>122</v>
      </c>
      <c r="S120" s="77" t="s">
        <v>123</v>
      </c>
      <c r="T120" s="78" t="s">
        <v>124</v>
      </c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5"/>
      <c r="B121" s="36"/>
      <c r="C121" s="83" t="s">
        <v>125</v>
      </c>
      <c r="D121" s="37"/>
      <c r="E121" s="37"/>
      <c r="F121" s="37"/>
      <c r="G121" s="37"/>
      <c r="H121" s="37"/>
      <c r="I121" s="116"/>
      <c r="J121" s="183">
        <f>BK121</f>
        <v>0</v>
      </c>
      <c r="K121" s="37"/>
      <c r="L121" s="40"/>
      <c r="M121" s="79"/>
      <c r="N121" s="184"/>
      <c r="O121" s="80"/>
      <c r="P121" s="185">
        <f>P122</f>
        <v>0</v>
      </c>
      <c r="Q121" s="80"/>
      <c r="R121" s="185">
        <f>R122</f>
        <v>0</v>
      </c>
      <c r="S121" s="80"/>
      <c r="T121" s="18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71</v>
      </c>
      <c r="AU121" s="18" t="s">
        <v>93</v>
      </c>
      <c r="BK121" s="187">
        <f>BK122</f>
        <v>0</v>
      </c>
    </row>
    <row r="122" spans="1:65" s="12" customFormat="1" ht="25.9" customHeight="1">
      <c r="B122" s="188"/>
      <c r="C122" s="189"/>
      <c r="D122" s="190" t="s">
        <v>71</v>
      </c>
      <c r="E122" s="191" t="s">
        <v>84</v>
      </c>
      <c r="F122" s="191" t="s">
        <v>634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P123+P126+P131+P136</f>
        <v>0</v>
      </c>
      <c r="Q122" s="196"/>
      <c r="R122" s="197">
        <f>R123+R126+R131+R136</f>
        <v>0</v>
      </c>
      <c r="S122" s="196"/>
      <c r="T122" s="198">
        <f>T123+T126+T131+T136</f>
        <v>0</v>
      </c>
      <c r="AR122" s="199" t="s">
        <v>156</v>
      </c>
      <c r="AT122" s="200" t="s">
        <v>71</v>
      </c>
      <c r="AU122" s="200" t="s">
        <v>72</v>
      </c>
      <c r="AY122" s="199" t="s">
        <v>128</v>
      </c>
      <c r="BK122" s="201">
        <f>BK123+BK126+BK131+BK136</f>
        <v>0</v>
      </c>
    </row>
    <row r="123" spans="1:65" s="12" customFormat="1" ht="22.9" customHeight="1">
      <c r="B123" s="188"/>
      <c r="C123" s="189"/>
      <c r="D123" s="190" t="s">
        <v>71</v>
      </c>
      <c r="E123" s="202" t="s">
        <v>635</v>
      </c>
      <c r="F123" s="202" t="s">
        <v>636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AR123" s="199" t="s">
        <v>156</v>
      </c>
      <c r="AT123" s="200" t="s">
        <v>71</v>
      </c>
      <c r="AU123" s="200" t="s">
        <v>80</v>
      </c>
      <c r="AY123" s="199" t="s">
        <v>128</v>
      </c>
      <c r="BK123" s="201">
        <f>SUM(BK124:BK125)</f>
        <v>0</v>
      </c>
    </row>
    <row r="124" spans="1:65" s="2" customFormat="1" ht="16.5" customHeight="1">
      <c r="A124" s="35"/>
      <c r="B124" s="36"/>
      <c r="C124" s="204" t="s">
        <v>80</v>
      </c>
      <c r="D124" s="204" t="s">
        <v>131</v>
      </c>
      <c r="E124" s="205" t="s">
        <v>637</v>
      </c>
      <c r="F124" s="206" t="s">
        <v>638</v>
      </c>
      <c r="G124" s="207" t="s">
        <v>639</v>
      </c>
      <c r="H124" s="208">
        <v>1</v>
      </c>
      <c r="I124" s="209"/>
      <c r="J124" s="210">
        <f>ROUND(I124*H124,2)</f>
        <v>0</v>
      </c>
      <c r="K124" s="206" t="s">
        <v>159</v>
      </c>
      <c r="L124" s="40"/>
      <c r="M124" s="211" t="s">
        <v>1</v>
      </c>
      <c r="N124" s="212" t="s">
        <v>37</v>
      </c>
      <c r="O124" s="72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5" t="s">
        <v>640</v>
      </c>
      <c r="AT124" s="215" t="s">
        <v>131</v>
      </c>
      <c r="AU124" s="215" t="s">
        <v>82</v>
      </c>
      <c r="AY124" s="18" t="s">
        <v>128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8" t="s">
        <v>80</v>
      </c>
      <c r="BK124" s="216">
        <f>ROUND(I124*H124,2)</f>
        <v>0</v>
      </c>
      <c r="BL124" s="18" t="s">
        <v>640</v>
      </c>
      <c r="BM124" s="215" t="s">
        <v>641</v>
      </c>
    </row>
    <row r="125" spans="1:65" s="2" customFormat="1" ht="19.5">
      <c r="A125" s="35"/>
      <c r="B125" s="36"/>
      <c r="C125" s="37"/>
      <c r="D125" s="217" t="s">
        <v>137</v>
      </c>
      <c r="E125" s="37"/>
      <c r="F125" s="218" t="s">
        <v>642</v>
      </c>
      <c r="G125" s="37"/>
      <c r="H125" s="37"/>
      <c r="I125" s="116"/>
      <c r="J125" s="37"/>
      <c r="K125" s="37"/>
      <c r="L125" s="40"/>
      <c r="M125" s="219"/>
      <c r="N125" s="220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137</v>
      </c>
      <c r="AU125" s="18" t="s">
        <v>82</v>
      </c>
    </row>
    <row r="126" spans="1:65" s="12" customFormat="1" ht="22.9" customHeight="1">
      <c r="B126" s="188"/>
      <c r="C126" s="189"/>
      <c r="D126" s="190" t="s">
        <v>71</v>
      </c>
      <c r="E126" s="202" t="s">
        <v>643</v>
      </c>
      <c r="F126" s="202" t="s">
        <v>644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</v>
      </c>
      <c r="S126" s="196"/>
      <c r="T126" s="198">
        <f>SUM(T127:T130)</f>
        <v>0</v>
      </c>
      <c r="AR126" s="199" t="s">
        <v>156</v>
      </c>
      <c r="AT126" s="200" t="s">
        <v>71</v>
      </c>
      <c r="AU126" s="200" t="s">
        <v>80</v>
      </c>
      <c r="AY126" s="199" t="s">
        <v>128</v>
      </c>
      <c r="BK126" s="201">
        <f>SUM(BK127:BK130)</f>
        <v>0</v>
      </c>
    </row>
    <row r="127" spans="1:65" s="2" customFormat="1" ht="16.5" customHeight="1">
      <c r="A127" s="35"/>
      <c r="B127" s="36"/>
      <c r="C127" s="204" t="s">
        <v>82</v>
      </c>
      <c r="D127" s="204" t="s">
        <v>131</v>
      </c>
      <c r="E127" s="205" t="s">
        <v>645</v>
      </c>
      <c r="F127" s="206" t="s">
        <v>644</v>
      </c>
      <c r="G127" s="207" t="s">
        <v>639</v>
      </c>
      <c r="H127" s="208">
        <v>1</v>
      </c>
      <c r="I127" s="209"/>
      <c r="J127" s="210">
        <f>ROUND(I127*H127,2)</f>
        <v>0</v>
      </c>
      <c r="K127" s="206" t="s">
        <v>159</v>
      </c>
      <c r="L127" s="40"/>
      <c r="M127" s="211" t="s">
        <v>1</v>
      </c>
      <c r="N127" s="212" t="s">
        <v>37</v>
      </c>
      <c r="O127" s="7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5" t="s">
        <v>640</v>
      </c>
      <c r="AT127" s="215" t="s">
        <v>131</v>
      </c>
      <c r="AU127" s="215" t="s">
        <v>82</v>
      </c>
      <c r="AY127" s="18" t="s">
        <v>128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8" t="s">
        <v>80</v>
      </c>
      <c r="BK127" s="216">
        <f>ROUND(I127*H127,2)</f>
        <v>0</v>
      </c>
      <c r="BL127" s="18" t="s">
        <v>640</v>
      </c>
      <c r="BM127" s="215" t="s">
        <v>646</v>
      </c>
    </row>
    <row r="128" spans="1:65" s="2" customFormat="1" ht="11.25">
      <c r="A128" s="35"/>
      <c r="B128" s="36"/>
      <c r="C128" s="37"/>
      <c r="D128" s="217" t="s">
        <v>137</v>
      </c>
      <c r="E128" s="37"/>
      <c r="F128" s="218" t="s">
        <v>644</v>
      </c>
      <c r="G128" s="37"/>
      <c r="H128" s="37"/>
      <c r="I128" s="116"/>
      <c r="J128" s="37"/>
      <c r="K128" s="37"/>
      <c r="L128" s="40"/>
      <c r="M128" s="219"/>
      <c r="N128" s="22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137</v>
      </c>
      <c r="AU128" s="18" t="s">
        <v>82</v>
      </c>
    </row>
    <row r="129" spans="1:65" s="2" customFormat="1" ht="16.5" customHeight="1">
      <c r="A129" s="35"/>
      <c r="B129" s="36"/>
      <c r="C129" s="204" t="s">
        <v>129</v>
      </c>
      <c r="D129" s="204" t="s">
        <v>131</v>
      </c>
      <c r="E129" s="205" t="s">
        <v>647</v>
      </c>
      <c r="F129" s="206" t="s">
        <v>648</v>
      </c>
      <c r="G129" s="207" t="s">
        <v>639</v>
      </c>
      <c r="H129" s="208">
        <v>1</v>
      </c>
      <c r="I129" s="209"/>
      <c r="J129" s="210">
        <f>ROUND(I129*H129,2)</f>
        <v>0</v>
      </c>
      <c r="K129" s="206" t="s">
        <v>159</v>
      </c>
      <c r="L129" s="40"/>
      <c r="M129" s="211" t="s">
        <v>1</v>
      </c>
      <c r="N129" s="212" t="s">
        <v>37</v>
      </c>
      <c r="O129" s="7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5" t="s">
        <v>640</v>
      </c>
      <c r="AT129" s="215" t="s">
        <v>131</v>
      </c>
      <c r="AU129" s="215" t="s">
        <v>82</v>
      </c>
      <c r="AY129" s="18" t="s">
        <v>128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80</v>
      </c>
      <c r="BK129" s="216">
        <f>ROUND(I129*H129,2)</f>
        <v>0</v>
      </c>
      <c r="BL129" s="18" t="s">
        <v>640</v>
      </c>
      <c r="BM129" s="215" t="s">
        <v>649</v>
      </c>
    </row>
    <row r="130" spans="1:65" s="2" customFormat="1" ht="11.25">
      <c r="A130" s="35"/>
      <c r="B130" s="36"/>
      <c r="C130" s="37"/>
      <c r="D130" s="217" t="s">
        <v>137</v>
      </c>
      <c r="E130" s="37"/>
      <c r="F130" s="218" t="s">
        <v>648</v>
      </c>
      <c r="G130" s="37"/>
      <c r="H130" s="37"/>
      <c r="I130" s="116"/>
      <c r="J130" s="37"/>
      <c r="K130" s="37"/>
      <c r="L130" s="40"/>
      <c r="M130" s="219"/>
      <c r="N130" s="22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137</v>
      </c>
      <c r="AU130" s="18" t="s">
        <v>82</v>
      </c>
    </row>
    <row r="131" spans="1:65" s="12" customFormat="1" ht="22.9" customHeight="1">
      <c r="B131" s="188"/>
      <c r="C131" s="189"/>
      <c r="D131" s="190" t="s">
        <v>71</v>
      </c>
      <c r="E131" s="202" t="s">
        <v>650</v>
      </c>
      <c r="F131" s="202" t="s">
        <v>651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</v>
      </c>
      <c r="S131" s="196"/>
      <c r="T131" s="198">
        <f>SUM(T132:T135)</f>
        <v>0</v>
      </c>
      <c r="AR131" s="199" t="s">
        <v>156</v>
      </c>
      <c r="AT131" s="200" t="s">
        <v>71</v>
      </c>
      <c r="AU131" s="200" t="s">
        <v>80</v>
      </c>
      <c r="AY131" s="199" t="s">
        <v>128</v>
      </c>
      <c r="BK131" s="201">
        <f>SUM(BK132:BK135)</f>
        <v>0</v>
      </c>
    </row>
    <row r="132" spans="1:65" s="2" customFormat="1" ht="16.5" customHeight="1">
      <c r="A132" s="35"/>
      <c r="B132" s="36"/>
      <c r="C132" s="204" t="s">
        <v>135</v>
      </c>
      <c r="D132" s="204" t="s">
        <v>131</v>
      </c>
      <c r="E132" s="205" t="s">
        <v>652</v>
      </c>
      <c r="F132" s="206" t="s">
        <v>651</v>
      </c>
      <c r="G132" s="207" t="s">
        <v>639</v>
      </c>
      <c r="H132" s="208">
        <v>1</v>
      </c>
      <c r="I132" s="209"/>
      <c r="J132" s="210">
        <f>ROUND(I132*H132,2)</f>
        <v>0</v>
      </c>
      <c r="K132" s="206" t="s">
        <v>159</v>
      </c>
      <c r="L132" s="40"/>
      <c r="M132" s="211" t="s">
        <v>1</v>
      </c>
      <c r="N132" s="212" t="s">
        <v>37</v>
      </c>
      <c r="O132" s="7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5" t="s">
        <v>640</v>
      </c>
      <c r="AT132" s="215" t="s">
        <v>131</v>
      </c>
      <c r="AU132" s="215" t="s">
        <v>82</v>
      </c>
      <c r="AY132" s="18" t="s">
        <v>128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8" t="s">
        <v>80</v>
      </c>
      <c r="BK132" s="216">
        <f>ROUND(I132*H132,2)</f>
        <v>0</v>
      </c>
      <c r="BL132" s="18" t="s">
        <v>640</v>
      </c>
      <c r="BM132" s="215" t="s">
        <v>653</v>
      </c>
    </row>
    <row r="133" spans="1:65" s="2" customFormat="1" ht="19.5">
      <c r="A133" s="35"/>
      <c r="B133" s="36"/>
      <c r="C133" s="37"/>
      <c r="D133" s="217" t="s">
        <v>137</v>
      </c>
      <c r="E133" s="37"/>
      <c r="F133" s="218" t="s">
        <v>654</v>
      </c>
      <c r="G133" s="37"/>
      <c r="H133" s="37"/>
      <c r="I133" s="116"/>
      <c r="J133" s="37"/>
      <c r="K133" s="37"/>
      <c r="L133" s="40"/>
      <c r="M133" s="219"/>
      <c r="N133" s="22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137</v>
      </c>
      <c r="AU133" s="18" t="s">
        <v>82</v>
      </c>
    </row>
    <row r="134" spans="1:65" s="2" customFormat="1" ht="16.5" customHeight="1">
      <c r="A134" s="35"/>
      <c r="B134" s="36"/>
      <c r="C134" s="204" t="s">
        <v>156</v>
      </c>
      <c r="D134" s="204" t="s">
        <v>131</v>
      </c>
      <c r="E134" s="205" t="s">
        <v>655</v>
      </c>
      <c r="F134" s="206" t="s">
        <v>656</v>
      </c>
      <c r="G134" s="207" t="s">
        <v>639</v>
      </c>
      <c r="H134" s="208">
        <v>1</v>
      </c>
      <c r="I134" s="209"/>
      <c r="J134" s="210">
        <f>ROUND(I134*H134,2)</f>
        <v>0</v>
      </c>
      <c r="K134" s="206" t="s">
        <v>159</v>
      </c>
      <c r="L134" s="40"/>
      <c r="M134" s="211" t="s">
        <v>1</v>
      </c>
      <c r="N134" s="212" t="s">
        <v>37</v>
      </c>
      <c r="O134" s="7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640</v>
      </c>
      <c r="AT134" s="215" t="s">
        <v>131</v>
      </c>
      <c r="AU134" s="215" t="s">
        <v>82</v>
      </c>
      <c r="AY134" s="18" t="s">
        <v>128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80</v>
      </c>
      <c r="BK134" s="216">
        <f>ROUND(I134*H134,2)</f>
        <v>0</v>
      </c>
      <c r="BL134" s="18" t="s">
        <v>640</v>
      </c>
      <c r="BM134" s="215" t="s">
        <v>657</v>
      </c>
    </row>
    <row r="135" spans="1:65" s="2" customFormat="1" ht="11.25">
      <c r="A135" s="35"/>
      <c r="B135" s="36"/>
      <c r="C135" s="37"/>
      <c r="D135" s="217" t="s">
        <v>137</v>
      </c>
      <c r="E135" s="37"/>
      <c r="F135" s="218" t="s">
        <v>656</v>
      </c>
      <c r="G135" s="37"/>
      <c r="H135" s="37"/>
      <c r="I135" s="116"/>
      <c r="J135" s="37"/>
      <c r="K135" s="37"/>
      <c r="L135" s="40"/>
      <c r="M135" s="219"/>
      <c r="N135" s="22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137</v>
      </c>
      <c r="AU135" s="18" t="s">
        <v>82</v>
      </c>
    </row>
    <row r="136" spans="1:65" s="12" customFormat="1" ht="22.9" customHeight="1">
      <c r="B136" s="188"/>
      <c r="C136" s="189"/>
      <c r="D136" s="190" t="s">
        <v>71</v>
      </c>
      <c r="E136" s="202" t="s">
        <v>658</v>
      </c>
      <c r="F136" s="202" t="s">
        <v>659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SUM(P137:P138)</f>
        <v>0</v>
      </c>
      <c r="Q136" s="196"/>
      <c r="R136" s="197">
        <f>SUM(R137:R138)</f>
        <v>0</v>
      </c>
      <c r="S136" s="196"/>
      <c r="T136" s="198">
        <f>SUM(T137:T138)</f>
        <v>0</v>
      </c>
      <c r="AR136" s="199" t="s">
        <v>156</v>
      </c>
      <c r="AT136" s="200" t="s">
        <v>71</v>
      </c>
      <c r="AU136" s="200" t="s">
        <v>80</v>
      </c>
      <c r="AY136" s="199" t="s">
        <v>128</v>
      </c>
      <c r="BK136" s="201">
        <f>SUM(BK137:BK138)</f>
        <v>0</v>
      </c>
    </row>
    <row r="137" spans="1:65" s="2" customFormat="1" ht="16.5" customHeight="1">
      <c r="A137" s="35"/>
      <c r="B137" s="36"/>
      <c r="C137" s="204" t="s">
        <v>146</v>
      </c>
      <c r="D137" s="204" t="s">
        <v>131</v>
      </c>
      <c r="E137" s="205" t="s">
        <v>660</v>
      </c>
      <c r="F137" s="206" t="s">
        <v>659</v>
      </c>
      <c r="G137" s="207" t="s">
        <v>639</v>
      </c>
      <c r="H137" s="208">
        <v>1</v>
      </c>
      <c r="I137" s="209"/>
      <c r="J137" s="210">
        <f>ROUND(I137*H137,2)</f>
        <v>0</v>
      </c>
      <c r="K137" s="206" t="s">
        <v>159</v>
      </c>
      <c r="L137" s="40"/>
      <c r="M137" s="211" t="s">
        <v>1</v>
      </c>
      <c r="N137" s="212" t="s">
        <v>37</v>
      </c>
      <c r="O137" s="7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5" t="s">
        <v>640</v>
      </c>
      <c r="AT137" s="215" t="s">
        <v>131</v>
      </c>
      <c r="AU137" s="215" t="s">
        <v>82</v>
      </c>
      <c r="AY137" s="18" t="s">
        <v>128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80</v>
      </c>
      <c r="BK137" s="216">
        <f>ROUND(I137*H137,2)</f>
        <v>0</v>
      </c>
      <c r="BL137" s="18" t="s">
        <v>640</v>
      </c>
      <c r="BM137" s="215" t="s">
        <v>661</v>
      </c>
    </row>
    <row r="138" spans="1:65" s="2" customFormat="1" ht="19.5">
      <c r="A138" s="35"/>
      <c r="B138" s="36"/>
      <c r="C138" s="37"/>
      <c r="D138" s="217" t="s">
        <v>137</v>
      </c>
      <c r="E138" s="37"/>
      <c r="F138" s="218" t="s">
        <v>662</v>
      </c>
      <c r="G138" s="37"/>
      <c r="H138" s="37"/>
      <c r="I138" s="116"/>
      <c r="J138" s="37"/>
      <c r="K138" s="37"/>
      <c r="L138" s="40"/>
      <c r="M138" s="275"/>
      <c r="N138" s="276"/>
      <c r="O138" s="277"/>
      <c r="P138" s="277"/>
      <c r="Q138" s="277"/>
      <c r="R138" s="277"/>
      <c r="S138" s="277"/>
      <c r="T138" s="278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137</v>
      </c>
      <c r="AU138" s="18" t="s">
        <v>82</v>
      </c>
    </row>
    <row r="139" spans="1:65" s="2" customFormat="1" ht="6.95" customHeight="1">
      <c r="A139" s="35"/>
      <c r="B139" s="55"/>
      <c r="C139" s="56"/>
      <c r="D139" s="56"/>
      <c r="E139" s="56"/>
      <c r="F139" s="56"/>
      <c r="G139" s="56"/>
      <c r="H139" s="56"/>
      <c r="I139" s="153"/>
      <c r="J139" s="56"/>
      <c r="K139" s="56"/>
      <c r="L139" s="40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algorithmName="SHA-512" hashValue="FfmTJ0vDBRtCQGuYzfVKnSuJhp0lGPMXG58AMRATfp/Qf51mLja+fV1Sxc55IIzCDTnPnH7BLarHAlHTXKBwdQ==" saltValue="axALfJrLdfaFCtU0fOdbiWY4MnC5+lE3lK4zcYtpLdw884VqwMa1HBBJn+893lAFP22r6LHotP+EDprrITIejQ==" spinCount="100000" sheet="1" objects="1" scenarios="1" formatColumns="0" formatRows="0" autoFilter="0"/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Zateplení objektu</vt:lpstr>
      <vt:lpstr>SO 02 - VRN</vt:lpstr>
      <vt:lpstr>'Rekapitulace stavby'!Názvy_tisku</vt:lpstr>
      <vt:lpstr>'SO 01 - Zateplení objektu'!Názvy_tisku</vt:lpstr>
      <vt:lpstr>'SO 02 - VRN'!Názvy_tisku</vt:lpstr>
      <vt:lpstr>'Rekapitulace stavby'!Oblast_tisku</vt:lpstr>
      <vt:lpstr>'SO 01 - Zateplení objektu'!Oblast_tisku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2020-07-01T06:08:06Z</dcterms:created>
  <dcterms:modified xsi:type="dcterms:W3CDTF">2020-07-15T07:39:13Z</dcterms:modified>
</cp:coreProperties>
</file>